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D8AA3490-C69B-4619-A00D-667BEBD006EA}" xr6:coauthVersionLast="47" xr6:coauthVersionMax="47" xr10:uidLastSave="{00000000-0000-0000-0000-000000000000}"/>
  <bookViews>
    <workbookView xWindow="-108" yWindow="-108" windowWidth="23256" windowHeight="12456" tabRatio="901" firstSheet="7" activeTab="7"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28" i="172" l="1"/>
  <c r="O24" i="172"/>
  <c r="O20" i="172"/>
  <c r="O16" i="172"/>
  <c r="M14" i="149"/>
  <c r="L14" i="149"/>
  <c r="G14" i="149" l="1"/>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L14" i="171" l="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P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T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U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V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W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U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V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W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P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<sst xmlns="http://schemas.openxmlformats.org/spreadsheetml/2006/main" count="3438" uniqueCount="885">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</sst>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44</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450821</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41</xdr:col>
      <xdr:colOff>194038</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8</xdr:col>
      <xdr:colOff>73741</xdr:colOff>
      <xdr:row>19</xdr:row>
      <xdr:rowOff>147483</xdr:rowOff>
    </xdr:from>
    <xdr:to>
      <xdr:col>16</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15</xdr:col>
      <xdr:colOff>785091</xdr:colOff>
      <xdr:row>20</xdr:row>
      <xdr:rowOff>69273</xdr:rowOff>
    </xdr:from>
    <xdr:to>
      <xdr:col>19</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52</xdr:row>
      <xdr:rowOff>164907</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14493</xdr:colOff>
      <xdr:row>72</xdr:row>
      <xdr:rowOff>51762</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3"/>
  <sheetViews>
    <sheetView topLeftCell="D7" zoomScale="78" workbookViewId="0">
      <selection activeCell="M25" sqref="M25"/>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590</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594</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F15" t="s">
        <v>537</v>
      </c>
      <c r="I15" s="44"/>
      <c r="J15" s="44">
        <v>2025</v>
      </c>
      <c r="K15" s="44"/>
      <c r="M15">
        <v>100</v>
      </c>
      <c r="P15" s="46"/>
      <c r="Z15" s="31" t="s">
        <v>35</v>
      </c>
      <c r="AA15" s="31" t="s">
        <v>21</v>
      </c>
      <c r="AB15" s="31" t="s">
        <v>22</v>
      </c>
      <c r="AC15" s="31" t="s">
        <v>23</v>
      </c>
      <c r="AD15" s="31" t="s">
        <v>24</v>
      </c>
      <c r="AE15" s="31" t="s">
        <v>40</v>
      </c>
      <c r="AF15" s="31" t="s">
        <v>39</v>
      </c>
      <c r="AG15" s="31" t="s">
        <v>25</v>
      </c>
    </row>
    <row r="16" spans="4:33" x14ac:dyDescent="0.25">
      <c r="G16" t="s">
        <v>41</v>
      </c>
      <c r="H16" t="s">
        <v>412</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Z16" t="s">
        <v>60</v>
      </c>
      <c r="AA16" t="s">
        <v>414</v>
      </c>
      <c r="AB16" t="s">
        <v>415</v>
      </c>
      <c r="AC16" s="43" t="s">
        <v>417</v>
      </c>
      <c r="AD16" s="43" t="s">
        <v>423</v>
      </c>
      <c r="AE16" s="44" t="s">
        <v>164</v>
      </c>
      <c r="AF16" t="s">
        <v>412</v>
      </c>
      <c r="AG16" s="43" t="s">
        <v>177</v>
      </c>
    </row>
    <row r="17" spans="6:33" x14ac:dyDescent="0.25">
      <c r="F17" s="44" t="s">
        <v>594</v>
      </c>
      <c r="I17" s="44" t="s">
        <v>425</v>
      </c>
      <c r="J17" s="44">
        <v>2030</v>
      </c>
      <c r="M17">
        <f>'403.b Solid Direct air capture'!D10*1000*0.0000036</f>
        <v>5.3999999999999994E-3</v>
      </c>
      <c r="N17">
        <f>'403.b Solid Direct air capture'!D18*1000*0.0000036</f>
        <v>3.5999999999999999E-3</v>
      </c>
      <c r="P17" s="46"/>
      <c r="Z17" s="297"/>
      <c r="AA17" s="297"/>
      <c r="AB17" s="297"/>
      <c r="AC17" s="297"/>
      <c r="AD17" s="297"/>
      <c r="AE17" s="297"/>
      <c r="AF17" s="297"/>
      <c r="AG17" s="297"/>
    </row>
    <row r="18" spans="6:33" x14ac:dyDescent="0.25">
      <c r="F18" t="s">
        <v>537</v>
      </c>
      <c r="I18" s="44"/>
      <c r="J18" s="44">
        <v>2030</v>
      </c>
      <c r="M18">
        <v>100</v>
      </c>
      <c r="P18" s="46"/>
      <c r="Z18" s="297"/>
      <c r="AA18" s="297"/>
      <c r="AB18" s="297"/>
      <c r="AC18" s="297"/>
      <c r="AD18" s="297"/>
      <c r="AE18" s="297"/>
      <c r="AF18" s="297"/>
      <c r="AG18" s="297"/>
    </row>
    <row r="19" spans="6:33" x14ac:dyDescent="0.25">
      <c r="G19" t="s">
        <v>41</v>
      </c>
      <c r="H19" t="s">
        <v>412</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row>
    <row r="20" spans="6:33" x14ac:dyDescent="0.25">
      <c r="F20" s="44" t="s">
        <v>594</v>
      </c>
      <c r="I20" s="44" t="s">
        <v>425</v>
      </c>
      <c r="J20" s="44">
        <v>2040</v>
      </c>
      <c r="M20">
        <f>'403.b Solid Direct air capture'!E10*1000*0.0000036</f>
        <v>4.6296000000000002E-3</v>
      </c>
      <c r="N20">
        <f>'403.b Solid Direct air capture'!E18*1000*0.0000036</f>
        <v>2.6999999999999997E-3</v>
      </c>
      <c r="P20" s="46"/>
    </row>
    <row r="21" spans="6:33" x14ac:dyDescent="0.25">
      <c r="F21" t="s">
        <v>537</v>
      </c>
      <c r="I21" s="44"/>
      <c r="J21" s="44">
        <v>2040</v>
      </c>
      <c r="M21">
        <v>100</v>
      </c>
      <c r="P21" s="46"/>
    </row>
    <row r="22" spans="6:33" x14ac:dyDescent="0.25">
      <c r="G22" t="s">
        <v>41</v>
      </c>
      <c r="H22" t="s">
        <v>412</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row>
    <row r="23" spans="6:33" x14ac:dyDescent="0.25">
      <c r="F23" s="44" t="s">
        <v>594</v>
      </c>
      <c r="I23" s="44" t="s">
        <v>425</v>
      </c>
      <c r="J23" s="44">
        <v>2050</v>
      </c>
      <c r="M23">
        <f>'403.b Solid Direct air capture'!F10*1000*0.0000036</f>
        <v>3.9671999999999997E-3</v>
      </c>
      <c r="N23">
        <f>'403.b Solid Direct air capture'!F18*1000*0.0000036</f>
        <v>2.6999999999999997E-3</v>
      </c>
    </row>
    <row r="24" spans="6:33" x14ac:dyDescent="0.25">
      <c r="F24" t="s">
        <v>537</v>
      </c>
      <c r="J24" s="44">
        <v>2050</v>
      </c>
      <c r="M24">
        <v>100</v>
      </c>
    </row>
    <row r="31" spans="6:33" x14ac:dyDescent="0.25">
      <c r="O31" s="29" t="s">
        <v>373</v>
      </c>
    </row>
    <row r="32" spans="6:33" ht="21.6" thickBot="1" x14ac:dyDescent="0.3">
      <c r="O32" s="31" t="s">
        <v>374</v>
      </c>
      <c r="U32">
        <v>0.1</v>
      </c>
      <c r="V32" t="s">
        <v>575</v>
      </c>
    </row>
    <row r="33" spans="15:24" x14ac:dyDescent="0.25">
      <c r="O33" s="131" t="s">
        <v>120</v>
      </c>
    </row>
    <row r="34" spans="15:24" x14ac:dyDescent="0.25">
      <c r="O34" s="26">
        <v>2</v>
      </c>
    </row>
    <row r="35" spans="15:24" x14ac:dyDescent="0.25">
      <c r="O35" s="26"/>
      <c r="U35">
        <f>U32*1000000/1000</f>
        <v>100</v>
      </c>
      <c r="V35" t="s">
        <v>882</v>
      </c>
    </row>
    <row r="36" spans="15:24" x14ac:dyDescent="0.25">
      <c r="O36" s="26"/>
    </row>
    <row r="37" spans="15:24" x14ac:dyDescent="0.25">
      <c r="O37" s="26">
        <v>2</v>
      </c>
    </row>
    <row r="38" spans="15:24" x14ac:dyDescent="0.25">
      <c r="O38" s="26"/>
      <c r="W38" s="184" t="s">
        <v>401</v>
      </c>
      <c r="X38" s="187">
        <v>0.1</v>
      </c>
    </row>
    <row r="39" spans="15:24" x14ac:dyDescent="0.25">
      <c r="O39" s="26"/>
    </row>
    <row r="40" spans="15:24" x14ac:dyDescent="0.25">
      <c r="O40" s="26">
        <v>2.5</v>
      </c>
    </row>
    <row r="41" spans="15:24" x14ac:dyDescent="0.25">
      <c r="O41" s="26"/>
    </row>
    <row r="42" spans="15:24" x14ac:dyDescent="0.25">
      <c r="O42" s="26"/>
    </row>
    <row r="43" spans="15:24" x14ac:dyDescent="0.25">
      <c r="O43"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9"/>
  <sheetViews>
    <sheetView topLeftCell="A6" zoomScale="56" workbookViewId="0">
      <selection activeCell="E41" sqref="E41:E6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537</v>
      </c>
      <c r="I14" s="44">
        <v>2025</v>
      </c>
      <c r="L14">
        <f>R53</f>
        <v>3216.0814363276982</v>
      </c>
      <c r="Y14" t="s">
        <v>591</v>
      </c>
      <c r="Z14" t="s">
        <v>406</v>
      </c>
      <c r="AA14" t="s">
        <v>407</v>
      </c>
      <c r="AB14" s="43" t="s">
        <v>45</v>
      </c>
      <c r="AC14" s="43" t="s">
        <v>62</v>
      </c>
      <c r="AD14" s="44" t="s">
        <v>164</v>
      </c>
      <c r="AE14" s="44" t="s">
        <v>404</v>
      </c>
      <c r="AF14" s="43" t="s">
        <v>177</v>
      </c>
    </row>
    <row r="15" spans="3:32" x14ac:dyDescent="0.25">
      <c r="H15" s="44" t="s">
        <v>103</v>
      </c>
      <c r="I15" s="44">
        <v>2025</v>
      </c>
      <c r="M15">
        <f>SUM('98 Methanol from Hydrogen'!D17:D18)/'98 Methanol from Hydrogen'!D16</f>
        <v>0.28205128205128205</v>
      </c>
      <c r="O15" s="46"/>
      <c r="Y15" s="297"/>
      <c r="Z15" s="297"/>
      <c r="AA15" s="297"/>
      <c r="AB15" s="297"/>
      <c r="AC15" s="297"/>
      <c r="AD15" s="297"/>
      <c r="AE15" s="297"/>
      <c r="AF15" s="297"/>
    </row>
    <row r="16" spans="3:32" x14ac:dyDescent="0.25">
      <c r="F16" t="s">
        <v>412</v>
      </c>
      <c r="G16" t="s">
        <v>404</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row>
    <row r="17" spans="6:18" x14ac:dyDescent="0.25">
      <c r="F17" t="s">
        <v>122</v>
      </c>
      <c r="I17" s="44">
        <v>2030</v>
      </c>
      <c r="L17">
        <f>'98 Methanol from Hydrogen'!E12/'98 Methanol from Hydrogen'!$Q$5</f>
        <v>1.1577889447236183</v>
      </c>
      <c r="O17" s="46"/>
    </row>
    <row r="18" spans="6:18" x14ac:dyDescent="0.25">
      <c r="F18" t="s">
        <v>41</v>
      </c>
      <c r="I18" s="44">
        <v>2030</v>
      </c>
      <c r="L18">
        <f>'98 Methanol from Hydrogen'!E13/'98 Methanol from Hydrogen'!$Q$5</f>
        <v>1.8090452261306535E-2</v>
      </c>
    </row>
    <row r="19" spans="6:18" x14ac:dyDescent="0.25">
      <c r="F19" t="s">
        <v>537</v>
      </c>
      <c r="I19" s="44">
        <v>2030</v>
      </c>
      <c r="L19">
        <f>R53</f>
        <v>3216.0814363276982</v>
      </c>
    </row>
    <row r="20" spans="6:18" x14ac:dyDescent="0.25">
      <c r="H20" s="44" t="s">
        <v>103</v>
      </c>
      <c r="I20" s="44">
        <v>2030</v>
      </c>
      <c r="M20">
        <f>SUM('98 Methanol from Hydrogen'!E17:E18)/'98 Methanol from Hydrogen'!E16</f>
        <v>0.28205128205128205</v>
      </c>
    </row>
    <row r="21" spans="6:18" x14ac:dyDescent="0.25">
      <c r="F21" t="s">
        <v>412</v>
      </c>
      <c r="G21" t="s">
        <v>404</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row>
    <row r="22" spans="6:18" x14ac:dyDescent="0.25">
      <c r="F22" t="s">
        <v>122</v>
      </c>
      <c r="I22" s="44">
        <v>2040</v>
      </c>
      <c r="L22">
        <f>'98 Methanol from Hydrogen'!F12/'98 Methanol from Hydrogen'!$Q$5</f>
        <v>1.1577889447236183</v>
      </c>
    </row>
    <row r="23" spans="6:18" x14ac:dyDescent="0.25">
      <c r="F23" t="s">
        <v>41</v>
      </c>
      <c r="I23" s="44">
        <v>2040</v>
      </c>
      <c r="L23">
        <f>'98 Methanol from Hydrogen'!F13/'98 Methanol from Hydrogen'!$Q$5</f>
        <v>1.8090452261306535E-2</v>
      </c>
    </row>
    <row r="24" spans="6:18" x14ac:dyDescent="0.25">
      <c r="F24" t="s">
        <v>537</v>
      </c>
      <c r="I24" s="44">
        <v>2040</v>
      </c>
      <c r="L24">
        <f>R53</f>
        <v>3216.0814363276982</v>
      </c>
    </row>
    <row r="25" spans="6:18" x14ac:dyDescent="0.25">
      <c r="H25" s="44" t="s">
        <v>103</v>
      </c>
      <c r="I25" s="44">
        <v>2040</v>
      </c>
      <c r="M25">
        <f>SUM('98 Methanol from Hydrogen'!F17:F18)/'98 Methanol from Hydrogen'!F16</f>
        <v>0.28205128205128205</v>
      </c>
    </row>
    <row r="26" spans="6:18" x14ac:dyDescent="0.25">
      <c r="F26" t="s">
        <v>412</v>
      </c>
      <c r="G26" t="s">
        <v>404</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row>
    <row r="27" spans="6:18" x14ac:dyDescent="0.25">
      <c r="F27" t="s">
        <v>122</v>
      </c>
      <c r="I27" s="44">
        <v>2050</v>
      </c>
      <c r="L27">
        <f>'98 Methanol from Hydrogen'!G12/'98 Methanol from Hydrogen'!$Q$5</f>
        <v>1.1577889447236183</v>
      </c>
    </row>
    <row r="28" spans="6:18" x14ac:dyDescent="0.25">
      <c r="F28" t="s">
        <v>41</v>
      </c>
      <c r="I28" s="44">
        <v>2050</v>
      </c>
      <c r="L28">
        <f>'98 Methanol from Hydrogen'!G13/'98 Methanol from Hydrogen'!$Q$5</f>
        <v>1.8090452261306535E-2</v>
      </c>
    </row>
    <row r="29" spans="6:18" x14ac:dyDescent="0.25">
      <c r="F29" t="s">
        <v>537</v>
      </c>
      <c r="I29" s="44">
        <v>2050</v>
      </c>
      <c r="L29">
        <f>R53</f>
        <v>3216.0814363276982</v>
      </c>
    </row>
    <row r="30" spans="6:18" x14ac:dyDescent="0.25">
      <c r="H30" s="44" t="s">
        <v>103</v>
      </c>
      <c r="I30" s="44">
        <v>2050</v>
      </c>
      <c r="M30">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577</v>
      </c>
    </row>
    <row r="46" spans="5:22" x14ac:dyDescent="0.25">
      <c r="U46">
        <v>4000</v>
      </c>
      <c r="V46" s="62" t="s">
        <v>528</v>
      </c>
    </row>
    <row r="47" spans="5:22" x14ac:dyDescent="0.25">
      <c r="M47" s="62"/>
      <c r="P47" s="62"/>
      <c r="U47">
        <v>345486</v>
      </c>
      <c r="V47" s="62" t="s">
        <v>578</v>
      </c>
    </row>
    <row r="48" spans="5:22" x14ac:dyDescent="0.25">
      <c r="E48" s="26"/>
      <c r="M48" s="62"/>
    </row>
    <row r="49" spans="5:22" x14ac:dyDescent="0.25">
      <c r="E49" s="26">
        <v>2</v>
      </c>
      <c r="N49" s="62"/>
      <c r="U49">
        <f>U47*U52</f>
        <v>1.2437495999999999</v>
      </c>
      <c r="V49" s="62" t="s">
        <v>579</v>
      </c>
    </row>
    <row r="50" spans="5:22" x14ac:dyDescent="0.25">
      <c r="E50" s="26"/>
      <c r="M50" s="62"/>
    </row>
    <row r="51" spans="5:22" x14ac:dyDescent="0.25">
      <c r="Q51" s="294"/>
      <c r="R51" s="294"/>
      <c r="S51" s="294"/>
      <c r="U51">
        <v>1</v>
      </c>
      <c r="V51" t="s">
        <v>420</v>
      </c>
    </row>
    <row r="52" spans="5:22" x14ac:dyDescent="0.25">
      <c r="M52" s="62"/>
      <c r="Q52" s="294"/>
      <c r="R52" s="294"/>
      <c r="S52" s="294"/>
      <c r="U52">
        <v>3.5999999999999998E-6</v>
      </c>
      <c r="V52" t="s">
        <v>421</v>
      </c>
    </row>
    <row r="53" spans="5:22" x14ac:dyDescent="0.25">
      <c r="Q53" s="294"/>
      <c r="R53" s="294">
        <f>U46/U49</f>
        <v>3216.0814363276982</v>
      </c>
      <c r="S53" s="295" t="s">
        <v>580</v>
      </c>
    </row>
    <row r="54" spans="5:22" x14ac:dyDescent="0.25">
      <c r="E54" s="26">
        <v>2</v>
      </c>
    </row>
    <row r="55" spans="5:22" x14ac:dyDescent="0.25">
      <c r="J55" s="296" t="s">
        <v>581</v>
      </c>
      <c r="U55" s="62"/>
    </row>
    <row r="57" spans="5:22" x14ac:dyDescent="0.25">
      <c r="U57" s="62"/>
    </row>
    <row r="59" spans="5:22" x14ac:dyDescent="0.25">
      <c r="E59" s="26">
        <v>2</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D12" zoomScale="67" workbookViewId="0">
      <selection activeCell="O28" sqref="O28"/>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H16" t="s">
        <v>537</v>
      </c>
      <c r="L16" s="44">
        <v>2020</v>
      </c>
      <c r="O16">
        <f>($Z$43-$Z$48)/2</f>
        <v>10319.481308905617</v>
      </c>
      <c r="R16" s="46"/>
      <c r="AB16" t="s">
        <v>591</v>
      </c>
      <c r="AC16" s="192" t="s">
        <v>409</v>
      </c>
      <c r="AD16" s="193" t="s">
        <v>410</v>
      </c>
      <c r="AE16" s="43" t="s">
        <v>45</v>
      </c>
      <c r="AF16" s="43" t="s">
        <v>62</v>
      </c>
      <c r="AG16" s="44" t="s">
        <v>164</v>
      </c>
      <c r="AH16" t="s">
        <v>411</v>
      </c>
      <c r="AI16" s="43" t="s">
        <v>177</v>
      </c>
    </row>
    <row r="17" spans="8:22" x14ac:dyDescent="0.25">
      <c r="I17" t="s">
        <v>122</v>
      </c>
      <c r="J17" t="s">
        <v>411</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row>
    <row r="18" spans="8:22" x14ac:dyDescent="0.25">
      <c r="H18" t="s">
        <v>41</v>
      </c>
      <c r="K18" s="44" t="s">
        <v>103</v>
      </c>
      <c r="L18" s="44">
        <v>2030</v>
      </c>
      <c r="O18">
        <f>'102 Hydrogen to Jet'!C11/'102 Hydrogen to Jet'!C13</f>
        <v>7.1428571428571435E-3</v>
      </c>
      <c r="P18">
        <f>'102 Hydrogen to Jet'!C14/'102 Hydrogen to Jet'!C13</f>
        <v>0.28571428571428575</v>
      </c>
      <c r="R18" s="46"/>
    </row>
    <row r="19" spans="8:22" x14ac:dyDescent="0.25">
      <c r="H19" t="s">
        <v>412</v>
      </c>
      <c r="L19" s="44">
        <v>2030</v>
      </c>
      <c r="O19">
        <f>'102 Hydrogen to Jet'!C9/('102 Hydrogen to Jet'!P13*1000)</f>
        <v>90.655509065550916</v>
      </c>
      <c r="R19" s="46"/>
    </row>
    <row r="20" spans="8:22" x14ac:dyDescent="0.25">
      <c r="H20" t="s">
        <v>537</v>
      </c>
      <c r="L20" s="44">
        <v>2030</v>
      </c>
      <c r="O20">
        <f>($Z$43-$Z$48)/2</f>
        <v>10319.481308905617</v>
      </c>
      <c r="R20" s="46"/>
    </row>
    <row r="21" spans="8:22" x14ac:dyDescent="0.25">
      <c r="I21" t="s">
        <v>122</v>
      </c>
      <c r="J21" t="s">
        <v>411</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row>
    <row r="22" spans="8:22" x14ac:dyDescent="0.25">
      <c r="H22" t="s">
        <v>41</v>
      </c>
      <c r="K22" s="44" t="s">
        <v>103</v>
      </c>
      <c r="L22" s="44">
        <v>2040</v>
      </c>
      <c r="O22">
        <f>'102 Hydrogen to Jet'!D11/'102 Hydrogen to Jet'!D13</f>
        <v>6.8493150684931512E-3</v>
      </c>
      <c r="P22">
        <f>'102 Hydrogen to Jet'!D14/'102 Hydrogen to Jet'!D13</f>
        <v>0.23287671232876714</v>
      </c>
    </row>
    <row r="23" spans="8:22" x14ac:dyDescent="0.25">
      <c r="H23" t="s">
        <v>412</v>
      </c>
      <c r="L23" s="44">
        <v>2040</v>
      </c>
      <c r="O23">
        <f>'102 Hydrogen to Jet'!D9/('102 Hydrogen to Jet'!P13*1000)</f>
        <v>83.68200836820084</v>
      </c>
    </row>
    <row r="24" spans="8:22" x14ac:dyDescent="0.25">
      <c r="H24" t="s">
        <v>537</v>
      </c>
      <c r="L24" s="44">
        <v>2040</v>
      </c>
      <c r="O24">
        <f>($Z$43-$Z$48)/2</f>
        <v>10319.481308905617</v>
      </c>
    </row>
    <row r="25" spans="8:22" x14ac:dyDescent="0.25">
      <c r="I25" t="s">
        <v>122</v>
      </c>
      <c r="J25" t="s">
        <v>411</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row>
    <row r="26" spans="8:22" x14ac:dyDescent="0.25">
      <c r="H26" t="s">
        <v>41</v>
      </c>
      <c r="K26" s="44" t="s">
        <v>103</v>
      </c>
      <c r="L26" s="44">
        <v>2050</v>
      </c>
      <c r="O26">
        <f>'102 Hydrogen to Jet'!E11/'102 Hydrogen to Jet'!E13</f>
        <v>6.6666666666666671E-3</v>
      </c>
      <c r="P26">
        <f>'102 Hydrogen to Jet'!E14/'102 Hydrogen to Jet'!E13</f>
        <v>0.19999999999999998</v>
      </c>
    </row>
    <row r="27" spans="8:22" x14ac:dyDescent="0.25">
      <c r="H27" t="s">
        <v>412</v>
      </c>
      <c r="L27" s="44">
        <v>2050</v>
      </c>
      <c r="O27">
        <f>'102 Hydrogen to Jet'!E9/('102 Hydrogen to Jet'!P13*1000)</f>
        <v>76.708507670850764</v>
      </c>
    </row>
    <row r="28" spans="8:22" x14ac:dyDescent="0.25">
      <c r="H28" t="s">
        <v>537</v>
      </c>
      <c r="L28" s="44">
        <v>2050</v>
      </c>
      <c r="O28">
        <f>($Z$43-$Z$48)/2</f>
        <v>10319.481308905617</v>
      </c>
    </row>
    <row r="29" spans="8:22" x14ac:dyDescent="0.25">
      <c r="L29" s="44"/>
    </row>
    <row r="33" spans="9:27" x14ac:dyDescent="0.25">
      <c r="I33" s="29" t="s">
        <v>373</v>
      </c>
    </row>
    <row r="34" spans="9:27" ht="21.6" thickBot="1" x14ac:dyDescent="0.3">
      <c r="I34" s="31" t="s">
        <v>374</v>
      </c>
    </row>
    <row r="35" spans="9:27" x14ac:dyDescent="0.25">
      <c r="I35" s="131" t="s">
        <v>120</v>
      </c>
      <c r="U35" s="62" t="s">
        <v>585</v>
      </c>
      <c r="V35">
        <v>0.754</v>
      </c>
      <c r="W35" s="62" t="s">
        <v>586</v>
      </c>
      <c r="Z35">
        <v>20</v>
      </c>
      <c r="AA35" s="62" t="s">
        <v>587</v>
      </c>
    </row>
    <row r="36" spans="9:27" x14ac:dyDescent="0.25">
      <c r="I36" s="26">
        <v>2</v>
      </c>
      <c r="V36">
        <v>754</v>
      </c>
      <c r="W36" s="62" t="s">
        <v>588</v>
      </c>
    </row>
    <row r="37" spans="9:27" x14ac:dyDescent="0.25">
      <c r="I37" s="26"/>
      <c r="P37">
        <v>4800</v>
      </c>
      <c r="Q37" s="62" t="s">
        <v>583</v>
      </c>
    </row>
    <row r="38" spans="9:27" x14ac:dyDescent="0.25">
      <c r="I38" s="26"/>
    </row>
    <row r="39" spans="9:27" x14ac:dyDescent="0.25">
      <c r="I39" s="26"/>
      <c r="O39">
        <v>1</v>
      </c>
      <c r="P39" s="62" t="s">
        <v>583</v>
      </c>
      <c r="W39">
        <v>1E-3</v>
      </c>
      <c r="X39" s="62" t="s">
        <v>582</v>
      </c>
    </row>
    <row r="40" spans="9:27" x14ac:dyDescent="0.25">
      <c r="I40" s="26">
        <v>2</v>
      </c>
      <c r="O40">
        <v>0.159</v>
      </c>
      <c r="P40" s="62" t="s">
        <v>584</v>
      </c>
    </row>
    <row r="41" spans="9:27" x14ac:dyDescent="0.25">
      <c r="I41" s="26"/>
    </row>
    <row r="42" spans="9:27" x14ac:dyDescent="0.25">
      <c r="I42" s="26"/>
      <c r="W42">
        <f>W39*10000*1000</f>
        <v>10000</v>
      </c>
    </row>
    <row r="43" spans="9:27" x14ac:dyDescent="0.25">
      <c r="I43" s="26"/>
      <c r="P43">
        <f>P37*O40</f>
        <v>763.2</v>
      </c>
      <c r="Q43" s="62" t="s">
        <v>584</v>
      </c>
      <c r="Z43">
        <f>Z35*10000/V47</f>
        <v>22133.852811331566</v>
      </c>
      <c r="AA43" s="62" t="s">
        <v>580</v>
      </c>
    </row>
    <row r="44" spans="9:27" x14ac:dyDescent="0.25">
      <c r="I44">
        <v>2</v>
      </c>
      <c r="S44">
        <f>P43*V36</f>
        <v>575452.80000000005</v>
      </c>
    </row>
    <row r="45" spans="9:27" x14ac:dyDescent="0.25">
      <c r="S45">
        <f>S44/1000</f>
        <v>575.45280000000002</v>
      </c>
      <c r="T45" s="62" t="s">
        <v>577</v>
      </c>
    </row>
    <row r="47" spans="9:27" x14ac:dyDescent="0.25">
      <c r="V47">
        <f>R50*S45*365</f>
        <v>9.0359325014399996</v>
      </c>
      <c r="W47" s="62" t="s">
        <v>589</v>
      </c>
    </row>
    <row r="48" spans="9:27" x14ac:dyDescent="0.25">
      <c r="I48">
        <v>2</v>
      </c>
      <c r="Z48">
        <v>1494.8901935203305</v>
      </c>
      <c r="AA48" t="s">
        <v>572</v>
      </c>
    </row>
    <row r="49" spans="18:26" x14ac:dyDescent="0.25">
      <c r="Z49" t="s">
        <v>881</v>
      </c>
    </row>
    <row r="50" spans="18:26" x14ac:dyDescent="0.25">
      <c r="R50">
        <v>4.3019999999999998E-5</v>
      </c>
      <c r="S50" t="s">
        <v>422</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592</v>
      </c>
      <c r="AF11" t="s">
        <v>593</v>
      </c>
      <c r="AG11" t="s">
        <v>45</v>
      </c>
      <c r="AI11" t="s">
        <v>164</v>
      </c>
    </row>
    <row r="12" spans="4:37" ht="13.8" x14ac:dyDescent="0.25">
      <c r="D12" s="192" t="s">
        <v>429</v>
      </c>
      <c r="E12" t="s">
        <v>428</v>
      </c>
      <c r="G12" t="s">
        <v>41</v>
      </c>
      <c r="H12" s="44" t="s">
        <v>592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592</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601</v>
      </c>
      <c r="G4" t="s">
        <v>626</v>
      </c>
      <c r="H4" s="32" t="s">
        <v>45</v>
      </c>
      <c r="I4" s="32" t="s">
        <v>164</v>
      </c>
      <c r="J4" s="32"/>
      <c r="K4" s="32"/>
    </row>
    <row r="5" spans="2:29" x14ac:dyDescent="0.25">
      <c r="B5" s="62"/>
      <c r="E5" s="32" t="s">
        <v>43</v>
      </c>
      <c r="F5" t="s">
        <v>602</v>
      </c>
      <c r="G5" t="s">
        <v>627</v>
      </c>
      <c r="H5" s="32" t="s">
        <v>45</v>
      </c>
      <c r="I5" s="32" t="s">
        <v>164</v>
      </c>
      <c r="J5" s="32"/>
      <c r="K5" s="32"/>
    </row>
    <row r="6" spans="2:29" x14ac:dyDescent="0.25">
      <c r="B6" s="62"/>
      <c r="E6" s="32" t="s">
        <v>43</v>
      </c>
      <c r="F6" t="s">
        <v>603</v>
      </c>
      <c r="G6" t="s">
        <v>628</v>
      </c>
      <c r="H6" s="32" t="s">
        <v>45</v>
      </c>
      <c r="I6" s="32" t="s">
        <v>164</v>
      </c>
      <c r="J6" s="32"/>
      <c r="K6" s="32"/>
    </row>
    <row r="7" spans="2:29" x14ac:dyDescent="0.25">
      <c r="E7" s="32" t="s">
        <v>43</v>
      </c>
      <c r="F7" t="s">
        <v>604</v>
      </c>
      <c r="G7" t="s">
        <v>629</v>
      </c>
      <c r="H7" s="32" t="s">
        <v>45</v>
      </c>
      <c r="I7" s="32" t="s">
        <v>164</v>
      </c>
    </row>
    <row r="8" spans="2:29" x14ac:dyDescent="0.25">
      <c r="E8" s="32" t="s">
        <v>43</v>
      </c>
      <c r="F8" t="s">
        <v>605</v>
      </c>
      <c r="G8" t="s">
        <v>630</v>
      </c>
      <c r="H8" s="32" t="s">
        <v>45</v>
      </c>
      <c r="I8" s="32" t="s">
        <v>164</v>
      </c>
    </row>
    <row r="9" spans="2:29" ht="14.4" x14ac:dyDescent="0.3">
      <c r="E9" s="32" t="s">
        <v>43</v>
      </c>
      <c r="F9" s="32" t="s">
        <v>606</v>
      </c>
      <c r="G9" t="s">
        <v>631</v>
      </c>
      <c r="H9" s="32" t="s">
        <v>45</v>
      </c>
      <c r="I9" s="32" t="s">
        <v>164</v>
      </c>
      <c r="J9" s="32"/>
      <c r="K9" s="32"/>
      <c r="AB9" s="301"/>
      <c r="AC9" s="302"/>
    </row>
    <row r="10" spans="2:29" ht="14.4" x14ac:dyDescent="0.3">
      <c r="E10" s="32" t="s">
        <v>43</v>
      </c>
      <c r="F10" t="s">
        <v>607</v>
      </c>
      <c r="G10" t="s">
        <v>632</v>
      </c>
      <c r="H10" s="32" t="s">
        <v>45</v>
      </c>
      <c r="I10" s="32" t="s">
        <v>164</v>
      </c>
      <c r="J10" s="32"/>
      <c r="K10" s="32"/>
      <c r="AB10" s="301"/>
      <c r="AC10" s="302"/>
    </row>
    <row r="11" spans="2:29" ht="14.4" x14ac:dyDescent="0.3">
      <c r="E11" s="32" t="s">
        <v>43</v>
      </c>
      <c r="F11" t="s">
        <v>608</v>
      </c>
      <c r="G11" t="s">
        <v>633</v>
      </c>
      <c r="H11" s="32" t="s">
        <v>45</v>
      </c>
      <c r="I11" s="32" t="s">
        <v>164</v>
      </c>
      <c r="J11" s="32"/>
      <c r="K11" s="32"/>
      <c r="AB11" s="301"/>
      <c r="AC11" s="302"/>
    </row>
    <row r="12" spans="2:29" ht="14.4" x14ac:dyDescent="0.3">
      <c r="E12" s="32" t="s">
        <v>43</v>
      </c>
      <c r="F12" t="s">
        <v>609</v>
      </c>
      <c r="G12" t="s">
        <v>634</v>
      </c>
      <c r="H12" s="32" t="s">
        <v>45</v>
      </c>
      <c r="I12" s="32" t="s">
        <v>164</v>
      </c>
      <c r="AB12" s="301"/>
      <c r="AC12" s="302"/>
    </row>
    <row r="13" spans="2:29" ht="14.4" x14ac:dyDescent="0.3">
      <c r="E13" s="32" t="s">
        <v>43</v>
      </c>
      <c r="F13" t="s">
        <v>610</v>
      </c>
      <c r="G13" t="s">
        <v>635</v>
      </c>
      <c r="H13" s="32" t="s">
        <v>45</v>
      </c>
      <c r="I13" s="32" t="s">
        <v>164</v>
      </c>
      <c r="AB13" s="301"/>
      <c r="AC13" s="302"/>
    </row>
    <row r="14" spans="2:29" ht="14.4" x14ac:dyDescent="0.3">
      <c r="E14" s="32" t="s">
        <v>43</v>
      </c>
      <c r="F14" s="32" t="s">
        <v>611</v>
      </c>
      <c r="G14" t="s">
        <v>636</v>
      </c>
      <c r="H14" s="32" t="s">
        <v>45</v>
      </c>
      <c r="I14" s="32" t="s">
        <v>164</v>
      </c>
      <c r="J14" s="32"/>
      <c r="K14" s="32"/>
      <c r="AB14" s="301"/>
      <c r="AC14" s="302"/>
    </row>
    <row r="15" spans="2:29" ht="14.4" x14ac:dyDescent="0.3">
      <c r="E15" s="32" t="s">
        <v>43</v>
      </c>
      <c r="F15" t="s">
        <v>612</v>
      </c>
      <c r="G15" t="s">
        <v>637</v>
      </c>
      <c r="H15" s="32" t="s">
        <v>45</v>
      </c>
      <c r="I15" s="32" t="s">
        <v>164</v>
      </c>
      <c r="J15" s="32"/>
      <c r="K15" s="32"/>
      <c r="AB15" s="301"/>
      <c r="AC15" s="302"/>
    </row>
    <row r="16" spans="2:29" ht="14.4" x14ac:dyDescent="0.3">
      <c r="E16" s="32" t="s">
        <v>43</v>
      </c>
      <c r="F16" t="s">
        <v>613</v>
      </c>
      <c r="G16" t="s">
        <v>638</v>
      </c>
      <c r="H16" s="32" t="s">
        <v>45</v>
      </c>
      <c r="I16" s="32" t="s">
        <v>164</v>
      </c>
      <c r="J16" s="32"/>
      <c r="K16" s="32"/>
      <c r="AB16" s="301"/>
      <c r="AC16" s="302"/>
    </row>
    <row r="17" spans="5:29" ht="14.4" x14ac:dyDescent="0.3">
      <c r="E17" s="32" t="s">
        <v>43</v>
      </c>
      <c r="F17" t="s">
        <v>614</v>
      </c>
      <c r="G17" t="s">
        <v>639</v>
      </c>
      <c r="H17" s="32" t="s">
        <v>45</v>
      </c>
      <c r="I17" s="32" t="s">
        <v>164</v>
      </c>
      <c r="AB17" s="301"/>
      <c r="AC17" s="302"/>
    </row>
    <row r="18" spans="5:29" ht="14.4" x14ac:dyDescent="0.3">
      <c r="E18" s="32" t="s">
        <v>43</v>
      </c>
      <c r="F18" t="s">
        <v>615</v>
      </c>
      <c r="G18" t="s">
        <v>640</v>
      </c>
      <c r="H18" s="32" t="s">
        <v>45</v>
      </c>
      <c r="I18" s="32" t="s">
        <v>164</v>
      </c>
      <c r="AB18" s="301"/>
      <c r="AC18" s="302"/>
    </row>
    <row r="19" spans="5:29" ht="14.4" x14ac:dyDescent="0.3">
      <c r="E19" s="32" t="s">
        <v>43</v>
      </c>
      <c r="F19" s="32" t="s">
        <v>616</v>
      </c>
      <c r="G19" t="s">
        <v>641</v>
      </c>
      <c r="H19" s="32" t="s">
        <v>45</v>
      </c>
      <c r="I19" s="32" t="s">
        <v>164</v>
      </c>
      <c r="J19" s="32"/>
      <c r="K19" s="32"/>
      <c r="AB19" s="301"/>
      <c r="AC19" s="302"/>
    </row>
    <row r="20" spans="5:29" ht="14.4" x14ac:dyDescent="0.3">
      <c r="E20" s="32" t="s">
        <v>43</v>
      </c>
      <c r="F20" t="s">
        <v>617</v>
      </c>
      <c r="G20" t="s">
        <v>642</v>
      </c>
      <c r="H20" s="32" t="s">
        <v>45</v>
      </c>
      <c r="I20" s="32" t="s">
        <v>164</v>
      </c>
      <c r="J20" s="32"/>
      <c r="K20" s="32"/>
      <c r="AB20" s="301"/>
      <c r="AC20" s="302"/>
    </row>
    <row r="21" spans="5:29" ht="14.4" x14ac:dyDescent="0.3">
      <c r="E21" s="32" t="s">
        <v>43</v>
      </c>
      <c r="F21" t="s">
        <v>618</v>
      </c>
      <c r="G21" t="s">
        <v>643</v>
      </c>
      <c r="H21" s="32" t="s">
        <v>45</v>
      </c>
      <c r="I21" s="32" t="s">
        <v>164</v>
      </c>
      <c r="J21" s="32"/>
      <c r="K21" s="32"/>
      <c r="AB21" s="301"/>
      <c r="AC21" s="302"/>
    </row>
    <row r="22" spans="5:29" ht="14.4" x14ac:dyDescent="0.3">
      <c r="E22" s="32" t="s">
        <v>43</v>
      </c>
      <c r="F22" t="s">
        <v>619</v>
      </c>
      <c r="G22" t="s">
        <v>644</v>
      </c>
      <c r="H22" s="32" t="s">
        <v>45</v>
      </c>
      <c r="I22" s="32" t="s">
        <v>164</v>
      </c>
      <c r="AB22" s="301"/>
      <c r="AC22" s="302"/>
    </row>
    <row r="23" spans="5:29" x14ac:dyDescent="0.25">
      <c r="E23" s="32" t="s">
        <v>43</v>
      </c>
      <c r="F23" t="s">
        <v>620</v>
      </c>
      <c r="G23" t="s">
        <v>645</v>
      </c>
      <c r="H23" s="32" t="s">
        <v>45</v>
      </c>
      <c r="I23" s="32" t="s">
        <v>164</v>
      </c>
    </row>
    <row r="24" spans="5:29" x14ac:dyDescent="0.25">
      <c r="E24" s="32" t="s">
        <v>43</v>
      </c>
      <c r="F24" s="32" t="s">
        <v>621</v>
      </c>
      <c r="G24" t="s">
        <v>646</v>
      </c>
      <c r="H24" s="32" t="s">
        <v>45</v>
      </c>
      <c r="I24" s="32" t="s">
        <v>164</v>
      </c>
      <c r="J24" s="32"/>
      <c r="K24" s="32"/>
    </row>
    <row r="25" spans="5:29" x14ac:dyDescent="0.25">
      <c r="E25" s="32" t="s">
        <v>43</v>
      </c>
      <c r="F25" t="s">
        <v>622</v>
      </c>
      <c r="G25" t="s">
        <v>647</v>
      </c>
      <c r="H25" s="32" t="s">
        <v>45</v>
      </c>
      <c r="I25" s="32" t="s">
        <v>164</v>
      </c>
      <c r="J25" s="32"/>
      <c r="K25" s="32"/>
    </row>
    <row r="26" spans="5:29" x14ac:dyDescent="0.25">
      <c r="E26" s="32" t="s">
        <v>43</v>
      </c>
      <c r="F26" t="s">
        <v>623</v>
      </c>
      <c r="G26" t="s">
        <v>648</v>
      </c>
      <c r="H26" s="32" t="s">
        <v>45</v>
      </c>
      <c r="I26" s="32" t="s">
        <v>164</v>
      </c>
      <c r="J26" s="32"/>
      <c r="K26" s="32"/>
    </row>
    <row r="27" spans="5:29" x14ac:dyDescent="0.25">
      <c r="E27" s="32" t="s">
        <v>43</v>
      </c>
      <c r="F27" t="s">
        <v>624</v>
      </c>
      <c r="G27" t="s">
        <v>649</v>
      </c>
      <c r="H27" s="32" t="s">
        <v>45</v>
      </c>
      <c r="I27" s="32" t="s">
        <v>164</v>
      </c>
    </row>
    <row r="28" spans="5:29" x14ac:dyDescent="0.25">
      <c r="E28" s="32" t="s">
        <v>43</v>
      </c>
      <c r="F28" t="s">
        <v>625</v>
      </c>
      <c r="G28" t="s">
        <v>650</v>
      </c>
      <c r="H28" s="32" t="s">
        <v>45</v>
      </c>
      <c r="I28" s="32" t="s">
        <v>164</v>
      </c>
    </row>
    <row r="29" spans="5:29" x14ac:dyDescent="0.25">
      <c r="E29" s="32" t="s">
        <v>43</v>
      </c>
      <c r="F29" s="32" t="s">
        <v>861</v>
      </c>
      <c r="G29" t="s">
        <v>866</v>
      </c>
      <c r="H29" s="32" t="s">
        <v>45</v>
      </c>
      <c r="I29" s="32" t="s">
        <v>164</v>
      </c>
    </row>
    <row r="30" spans="5:29" x14ac:dyDescent="0.25">
      <c r="E30" s="32" t="s">
        <v>43</v>
      </c>
      <c r="F30" t="s">
        <v>862</v>
      </c>
      <c r="G30" t="s">
        <v>867</v>
      </c>
      <c r="H30" s="32" t="s">
        <v>45</v>
      </c>
      <c r="I30" s="32" t="s">
        <v>164</v>
      </c>
    </row>
    <row r="31" spans="5:29" x14ac:dyDescent="0.25">
      <c r="E31" s="32" t="s">
        <v>43</v>
      </c>
      <c r="F31" t="s">
        <v>863</v>
      </c>
      <c r="G31" t="s">
        <v>868</v>
      </c>
      <c r="H31" s="32" t="s">
        <v>45</v>
      </c>
      <c r="I31" s="32" t="s">
        <v>164</v>
      </c>
    </row>
    <row r="32" spans="5:29" x14ac:dyDescent="0.25">
      <c r="E32" s="32" t="s">
        <v>43</v>
      </c>
      <c r="F32" t="s">
        <v>864</v>
      </c>
      <c r="G32" t="s">
        <v>869</v>
      </c>
      <c r="H32" s="32" t="s">
        <v>45</v>
      </c>
      <c r="I32" s="32" t="s">
        <v>164</v>
      </c>
    </row>
    <row r="33" spans="5:25" x14ac:dyDescent="0.25">
      <c r="E33" s="32" t="s">
        <v>43</v>
      </c>
      <c r="F33" t="s">
        <v>865</v>
      </c>
      <c r="G33" t="s">
        <v>870</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554</v>
      </c>
      <c r="G36" s="62" t="s">
        <v>558</v>
      </c>
      <c r="H36" t="s">
        <v>538</v>
      </c>
    </row>
    <row r="37" spans="5:25" x14ac:dyDescent="0.25">
      <c r="E37" s="32" t="s">
        <v>182</v>
      </c>
      <c r="F37" s="62" t="s">
        <v>555</v>
      </c>
      <c r="G37" s="62" t="s">
        <v>559</v>
      </c>
      <c r="H37" t="s">
        <v>539</v>
      </c>
    </row>
    <row r="38" spans="5:25" x14ac:dyDescent="0.25">
      <c r="E38" s="32" t="s">
        <v>182</v>
      </c>
      <c r="F38" s="62" t="s">
        <v>556</v>
      </c>
      <c r="G38" s="62" t="s">
        <v>560</v>
      </c>
      <c r="H38" t="s">
        <v>538</v>
      </c>
    </row>
    <row r="39" spans="5:25" x14ac:dyDescent="0.25">
      <c r="E39" s="32" t="s">
        <v>182</v>
      </c>
      <c r="F39" s="62" t="s">
        <v>557</v>
      </c>
      <c r="G39" s="62" t="s">
        <v>561</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651</v>
      </c>
      <c r="T43" t="s">
        <v>678</v>
      </c>
      <c r="U43" t="s">
        <v>45</v>
      </c>
      <c r="V43" s="61"/>
      <c r="W43" s="61" t="s">
        <v>164</v>
      </c>
    </row>
    <row r="44" spans="5:25" x14ac:dyDescent="0.25">
      <c r="R44" s="61" t="s">
        <v>44</v>
      </c>
      <c r="S44" t="s">
        <v>652</v>
      </c>
      <c r="T44" t="s">
        <v>679</v>
      </c>
      <c r="U44" t="s">
        <v>45</v>
      </c>
      <c r="V44" s="61"/>
      <c r="W44" s="61" t="s">
        <v>164</v>
      </c>
    </row>
    <row r="45" spans="5:25" x14ac:dyDescent="0.25">
      <c r="R45" s="61" t="s">
        <v>44</v>
      </c>
      <c r="S45" t="s">
        <v>653</v>
      </c>
      <c r="T45" t="s">
        <v>680</v>
      </c>
      <c r="U45" t="s">
        <v>45</v>
      </c>
      <c r="V45" s="61"/>
      <c r="W45" s="61" t="s">
        <v>164</v>
      </c>
    </row>
    <row r="46" spans="5:25" x14ac:dyDescent="0.25">
      <c r="R46" s="61" t="s">
        <v>44</v>
      </c>
      <c r="S46" t="s">
        <v>654</v>
      </c>
      <c r="T46" t="s">
        <v>676</v>
      </c>
      <c r="U46" t="s">
        <v>45</v>
      </c>
      <c r="V46" s="61"/>
      <c r="W46" s="61" t="s">
        <v>164</v>
      </c>
    </row>
    <row r="47" spans="5:25" x14ac:dyDescent="0.25">
      <c r="R47" s="61" t="s">
        <v>44</v>
      </c>
      <c r="S47" t="s">
        <v>655</v>
      </c>
      <c r="T47" t="s">
        <v>677</v>
      </c>
      <c r="U47" t="s">
        <v>45</v>
      </c>
      <c r="V47" s="61"/>
      <c r="W47" s="61" t="s">
        <v>164</v>
      </c>
    </row>
    <row r="48" spans="5:25" x14ac:dyDescent="0.25">
      <c r="R48" s="61" t="s">
        <v>44</v>
      </c>
      <c r="S48" t="s">
        <v>656</v>
      </c>
      <c r="T48" t="s">
        <v>681</v>
      </c>
      <c r="U48" t="s">
        <v>45</v>
      </c>
      <c r="V48" s="61"/>
      <c r="W48" s="61" t="s">
        <v>164</v>
      </c>
    </row>
    <row r="49" spans="6:23" x14ac:dyDescent="0.25">
      <c r="R49" s="61" t="s">
        <v>44</v>
      </c>
      <c r="S49" t="s">
        <v>657</v>
      </c>
      <c r="T49" t="s">
        <v>682</v>
      </c>
      <c r="U49" t="s">
        <v>45</v>
      </c>
      <c r="V49" s="61"/>
      <c r="W49" s="61" t="s">
        <v>164</v>
      </c>
    </row>
    <row r="50" spans="6:23" x14ac:dyDescent="0.25">
      <c r="R50" s="61" t="s">
        <v>44</v>
      </c>
      <c r="S50" t="s">
        <v>658</v>
      </c>
      <c r="T50" t="s">
        <v>683</v>
      </c>
      <c r="U50" t="s">
        <v>45</v>
      </c>
      <c r="V50" s="61"/>
      <c r="W50" s="61" t="s">
        <v>164</v>
      </c>
    </row>
    <row r="51" spans="6:23" x14ac:dyDescent="0.25">
      <c r="R51" s="61" t="s">
        <v>44</v>
      </c>
      <c r="S51" t="s">
        <v>659</v>
      </c>
      <c r="T51" t="s">
        <v>684</v>
      </c>
      <c r="U51" t="s">
        <v>45</v>
      </c>
      <c r="V51" s="61"/>
      <c r="W51" s="61" t="s">
        <v>164</v>
      </c>
    </row>
    <row r="52" spans="6:23" x14ac:dyDescent="0.25">
      <c r="R52" s="61" t="s">
        <v>44</v>
      </c>
      <c r="S52" t="s">
        <v>660</v>
      </c>
      <c r="T52" t="s">
        <v>685</v>
      </c>
      <c r="U52" t="s">
        <v>45</v>
      </c>
      <c r="V52" s="61"/>
      <c r="W52" s="61" t="s">
        <v>164</v>
      </c>
    </row>
    <row r="53" spans="6:23" x14ac:dyDescent="0.25">
      <c r="H53" s="5" t="s">
        <v>13</v>
      </c>
      <c r="J53" s="5"/>
      <c r="R53" s="61" t="s">
        <v>44</v>
      </c>
      <c r="S53" t="s">
        <v>661</v>
      </c>
      <c r="T53" t="s">
        <v>686</v>
      </c>
      <c r="U53" t="s">
        <v>45</v>
      </c>
      <c r="V53" s="61"/>
      <c r="W53" s="61" t="s">
        <v>164</v>
      </c>
    </row>
    <row r="54" spans="6:23" x14ac:dyDescent="0.25">
      <c r="F54" s="3" t="s">
        <v>1</v>
      </c>
      <c r="G54" s="14" t="s">
        <v>5</v>
      </c>
      <c r="H54" s="3" t="s">
        <v>6</v>
      </c>
      <c r="I54" s="272" t="s">
        <v>501</v>
      </c>
      <c r="J54" s="29" t="s">
        <v>61</v>
      </c>
      <c r="K54" s="272" t="s">
        <v>199</v>
      </c>
      <c r="L54" s="38" t="s">
        <v>68</v>
      </c>
      <c r="R54" s="61" t="s">
        <v>44</v>
      </c>
      <c r="S54" t="s">
        <v>662</v>
      </c>
      <c r="T54" t="s">
        <v>687</v>
      </c>
      <c r="U54" t="s">
        <v>45</v>
      </c>
      <c r="V54" s="61"/>
      <c r="W54" s="61" t="s">
        <v>164</v>
      </c>
    </row>
    <row r="55" spans="6:23" ht="31.8" thickBot="1" x14ac:dyDescent="0.3">
      <c r="F55" s="10" t="s">
        <v>36</v>
      </c>
      <c r="G55" s="10" t="s">
        <v>32</v>
      </c>
      <c r="H55" s="10" t="s">
        <v>33</v>
      </c>
      <c r="I55" s="10" t="s">
        <v>502</v>
      </c>
      <c r="J55" s="10"/>
      <c r="K55" s="10" t="s">
        <v>503</v>
      </c>
      <c r="L55" s="40"/>
      <c r="R55" s="61" t="s">
        <v>44</v>
      </c>
      <c r="S55" t="s">
        <v>663</v>
      </c>
      <c r="T55" t="s">
        <v>688</v>
      </c>
      <c r="U55" t="s">
        <v>45</v>
      </c>
      <c r="V55" s="61"/>
      <c r="W55" s="61" t="s">
        <v>164</v>
      </c>
    </row>
    <row r="56" spans="6:23" ht="13.8" thickBot="1" x14ac:dyDescent="0.3">
      <c r="F56" s="11" t="s">
        <v>53</v>
      </c>
      <c r="G56" s="274"/>
      <c r="H56" s="274"/>
      <c r="I56" s="274" t="str">
        <f>$E$2</f>
        <v>Sets</v>
      </c>
      <c r="J56" s="31"/>
      <c r="K56" s="31" t="s">
        <v>511</v>
      </c>
      <c r="L56" s="41"/>
      <c r="R56" s="61" t="s">
        <v>44</v>
      </c>
      <c r="S56" t="s">
        <v>664</v>
      </c>
      <c r="T56" t="s">
        <v>689</v>
      </c>
      <c r="U56" t="s">
        <v>45</v>
      </c>
      <c r="V56" s="61"/>
      <c r="W56" s="61" t="s">
        <v>164</v>
      </c>
    </row>
    <row r="57" spans="6:23" x14ac:dyDescent="0.25">
      <c r="F57" s="32" t="s">
        <v>601</v>
      </c>
      <c r="G57" t="s">
        <v>651</v>
      </c>
      <c r="H57" s="273"/>
      <c r="I57" s="273"/>
      <c r="L57">
        <v>2030</v>
      </c>
      <c r="R57" s="61" t="s">
        <v>44</v>
      </c>
      <c r="S57" t="s">
        <v>665</v>
      </c>
      <c r="T57" t="s">
        <v>690</v>
      </c>
      <c r="U57" t="s">
        <v>45</v>
      </c>
      <c r="V57" s="61"/>
      <c r="W57" s="61" t="s">
        <v>164</v>
      </c>
    </row>
    <row r="58" spans="6:23" x14ac:dyDescent="0.25">
      <c r="F58" t="s">
        <v>602</v>
      </c>
      <c r="G58" t="s">
        <v>652</v>
      </c>
      <c r="L58">
        <v>2030</v>
      </c>
      <c r="R58" s="61" t="s">
        <v>44</v>
      </c>
      <c r="S58" t="s">
        <v>666</v>
      </c>
      <c r="T58" t="s">
        <v>691</v>
      </c>
      <c r="U58" t="s">
        <v>45</v>
      </c>
      <c r="V58" s="61"/>
      <c r="W58" s="61" t="s">
        <v>164</v>
      </c>
    </row>
    <row r="59" spans="6:23" x14ac:dyDescent="0.25">
      <c r="F59" t="s">
        <v>603</v>
      </c>
      <c r="G59" t="s">
        <v>653</v>
      </c>
      <c r="L59">
        <v>2030</v>
      </c>
      <c r="R59" s="61" t="s">
        <v>44</v>
      </c>
      <c r="S59" t="s">
        <v>667</v>
      </c>
      <c r="T59" t="s">
        <v>692</v>
      </c>
      <c r="U59" t="s">
        <v>45</v>
      </c>
      <c r="V59" s="61"/>
      <c r="W59" s="61" t="s">
        <v>164</v>
      </c>
    </row>
    <row r="60" spans="6:23" x14ac:dyDescent="0.25">
      <c r="F60" t="s">
        <v>604</v>
      </c>
      <c r="G60" t="s">
        <v>654</v>
      </c>
      <c r="L60">
        <v>2030</v>
      </c>
      <c r="R60" s="61" t="s">
        <v>44</v>
      </c>
      <c r="S60" t="s">
        <v>668</v>
      </c>
      <c r="T60" t="s">
        <v>693</v>
      </c>
      <c r="U60" t="s">
        <v>45</v>
      </c>
      <c r="V60" s="61"/>
      <c r="W60" s="61" t="s">
        <v>164</v>
      </c>
    </row>
    <row r="61" spans="6:23" x14ac:dyDescent="0.25">
      <c r="F61" t="s">
        <v>605</v>
      </c>
      <c r="G61" t="s">
        <v>655</v>
      </c>
      <c r="L61">
        <v>2030</v>
      </c>
      <c r="R61" s="61" t="s">
        <v>44</v>
      </c>
      <c r="S61" t="s">
        <v>669</v>
      </c>
      <c r="T61" t="s">
        <v>694</v>
      </c>
      <c r="U61" t="s">
        <v>45</v>
      </c>
      <c r="V61" s="61"/>
      <c r="W61" s="61" t="s">
        <v>164</v>
      </c>
    </row>
    <row r="62" spans="6:23" x14ac:dyDescent="0.25">
      <c r="F62" s="32" t="s">
        <v>606</v>
      </c>
      <c r="G62" t="s">
        <v>656</v>
      </c>
      <c r="L62">
        <v>2030</v>
      </c>
      <c r="R62" s="61" t="s">
        <v>44</v>
      </c>
      <c r="S62" t="s">
        <v>670</v>
      </c>
      <c r="T62" t="s">
        <v>695</v>
      </c>
      <c r="U62" t="s">
        <v>45</v>
      </c>
      <c r="V62" s="61"/>
      <c r="W62" s="61" t="s">
        <v>164</v>
      </c>
    </row>
    <row r="63" spans="6:23" x14ac:dyDescent="0.25">
      <c r="F63" t="s">
        <v>607</v>
      </c>
      <c r="G63" t="s">
        <v>657</v>
      </c>
      <c r="L63">
        <v>2030</v>
      </c>
      <c r="R63" s="61" t="s">
        <v>44</v>
      </c>
      <c r="S63" t="s">
        <v>671</v>
      </c>
      <c r="T63" t="s">
        <v>696</v>
      </c>
      <c r="U63" t="s">
        <v>45</v>
      </c>
      <c r="V63" s="61"/>
      <c r="W63" s="61" t="s">
        <v>164</v>
      </c>
    </row>
    <row r="64" spans="6:23" x14ac:dyDescent="0.25">
      <c r="F64" t="s">
        <v>608</v>
      </c>
      <c r="G64" t="s">
        <v>658</v>
      </c>
      <c r="L64">
        <v>2030</v>
      </c>
      <c r="R64" s="61" t="s">
        <v>44</v>
      </c>
      <c r="S64" t="s">
        <v>672</v>
      </c>
      <c r="T64" t="s">
        <v>697</v>
      </c>
      <c r="U64" t="s">
        <v>45</v>
      </c>
      <c r="V64" s="61"/>
      <c r="W64" s="61" t="s">
        <v>164</v>
      </c>
    </row>
    <row r="65" spans="6:23" x14ac:dyDescent="0.25">
      <c r="F65" t="s">
        <v>609</v>
      </c>
      <c r="G65" t="s">
        <v>659</v>
      </c>
      <c r="L65">
        <v>2030</v>
      </c>
      <c r="R65" s="61" t="s">
        <v>44</v>
      </c>
      <c r="S65" t="s">
        <v>673</v>
      </c>
      <c r="T65" t="s">
        <v>698</v>
      </c>
      <c r="U65" t="s">
        <v>45</v>
      </c>
      <c r="V65" s="61"/>
      <c r="W65" s="61" t="s">
        <v>164</v>
      </c>
    </row>
    <row r="66" spans="6:23" x14ac:dyDescent="0.25">
      <c r="F66" t="s">
        <v>610</v>
      </c>
      <c r="G66" t="s">
        <v>660</v>
      </c>
      <c r="L66">
        <v>2030</v>
      </c>
      <c r="R66" s="61" t="s">
        <v>44</v>
      </c>
      <c r="S66" t="s">
        <v>674</v>
      </c>
      <c r="T66" t="s">
        <v>699</v>
      </c>
      <c r="U66" t="s">
        <v>45</v>
      </c>
      <c r="V66" s="61"/>
      <c r="W66" s="61" t="s">
        <v>164</v>
      </c>
    </row>
    <row r="67" spans="6:23" x14ac:dyDescent="0.25">
      <c r="F67" s="32" t="s">
        <v>611</v>
      </c>
      <c r="G67" t="s">
        <v>661</v>
      </c>
      <c r="L67">
        <v>2030</v>
      </c>
      <c r="R67" s="61" t="s">
        <v>44</v>
      </c>
      <c r="S67" t="s">
        <v>675</v>
      </c>
      <c r="T67" t="s">
        <v>700</v>
      </c>
      <c r="U67" t="s">
        <v>45</v>
      </c>
      <c r="V67" s="61"/>
      <c r="W67" s="61" t="s">
        <v>164</v>
      </c>
    </row>
    <row r="68" spans="6:23" x14ac:dyDescent="0.25">
      <c r="F68" t="s">
        <v>612</v>
      </c>
      <c r="G68" t="s">
        <v>662</v>
      </c>
      <c r="L68">
        <v>2030</v>
      </c>
      <c r="R68" s="61" t="s">
        <v>44</v>
      </c>
      <c r="S68" t="s">
        <v>871</v>
      </c>
      <c r="T68" t="s">
        <v>876</v>
      </c>
      <c r="U68" t="s">
        <v>45</v>
      </c>
      <c r="V68" s="61"/>
      <c r="W68" s="61" t="s">
        <v>164</v>
      </c>
    </row>
    <row r="69" spans="6:23" x14ac:dyDescent="0.25">
      <c r="F69" t="s">
        <v>613</v>
      </c>
      <c r="G69" t="s">
        <v>663</v>
      </c>
      <c r="L69">
        <v>2030</v>
      </c>
      <c r="R69" s="61" t="s">
        <v>44</v>
      </c>
      <c r="S69" t="s">
        <v>872</v>
      </c>
      <c r="T69" t="s">
        <v>877</v>
      </c>
      <c r="U69" t="s">
        <v>45</v>
      </c>
      <c r="V69" s="61"/>
      <c r="W69" s="61" t="s">
        <v>164</v>
      </c>
    </row>
    <row r="70" spans="6:23" x14ac:dyDescent="0.25">
      <c r="F70" t="s">
        <v>614</v>
      </c>
      <c r="G70" t="s">
        <v>664</v>
      </c>
      <c r="L70">
        <v>2030</v>
      </c>
      <c r="R70" s="61" t="s">
        <v>44</v>
      </c>
      <c r="S70" t="s">
        <v>873</v>
      </c>
      <c r="T70" t="s">
        <v>878</v>
      </c>
      <c r="U70" t="s">
        <v>45</v>
      </c>
      <c r="V70" s="61"/>
      <c r="W70" s="61" t="s">
        <v>164</v>
      </c>
    </row>
    <row r="71" spans="6:23" x14ac:dyDescent="0.25">
      <c r="F71" t="s">
        <v>615</v>
      </c>
      <c r="G71" t="s">
        <v>665</v>
      </c>
      <c r="L71">
        <v>2030</v>
      </c>
      <c r="R71" s="61" t="s">
        <v>44</v>
      </c>
      <c r="S71" t="s">
        <v>874</v>
      </c>
      <c r="T71" t="s">
        <v>879</v>
      </c>
      <c r="U71" t="s">
        <v>45</v>
      </c>
      <c r="V71" s="61"/>
      <c r="W71" s="61" t="s">
        <v>164</v>
      </c>
    </row>
    <row r="72" spans="6:23" x14ac:dyDescent="0.25">
      <c r="F72" s="32" t="s">
        <v>616</v>
      </c>
      <c r="G72" t="s">
        <v>666</v>
      </c>
      <c r="L72">
        <v>2030</v>
      </c>
      <c r="R72" s="61" t="s">
        <v>44</v>
      </c>
      <c r="S72" t="s">
        <v>875</v>
      </c>
      <c r="T72" t="s">
        <v>880</v>
      </c>
      <c r="U72" t="s">
        <v>45</v>
      </c>
      <c r="V72" s="61"/>
      <c r="W72" s="61" t="s">
        <v>164</v>
      </c>
    </row>
    <row r="73" spans="6:23" x14ac:dyDescent="0.25">
      <c r="F73" t="s">
        <v>617</v>
      </c>
      <c r="G73" t="s">
        <v>667</v>
      </c>
      <c r="L73">
        <v>2030</v>
      </c>
      <c r="R73" s="61" t="s">
        <v>44</v>
      </c>
      <c r="S73" t="s">
        <v>504</v>
      </c>
      <c r="T73" t="s">
        <v>499</v>
      </c>
      <c r="U73" t="s">
        <v>417</v>
      </c>
      <c r="V73" s="61"/>
      <c r="W73" s="61" t="s">
        <v>164</v>
      </c>
    </row>
    <row r="74" spans="6:23" x14ac:dyDescent="0.25">
      <c r="F74" t="s">
        <v>618</v>
      </c>
      <c r="G74" t="s">
        <v>668</v>
      </c>
      <c r="L74">
        <v>2030</v>
      </c>
      <c r="R74" s="61" t="s">
        <v>44</v>
      </c>
      <c r="S74" t="s">
        <v>505</v>
      </c>
      <c r="T74" t="s">
        <v>519</v>
      </c>
      <c r="U74" t="s">
        <v>45</v>
      </c>
      <c r="V74" s="61"/>
      <c r="W74" s="61" t="s">
        <v>164</v>
      </c>
    </row>
    <row r="75" spans="6:23" x14ac:dyDescent="0.25">
      <c r="F75" t="s">
        <v>619</v>
      </c>
      <c r="G75" t="s">
        <v>669</v>
      </c>
      <c r="L75">
        <v>2030</v>
      </c>
      <c r="R75" s="28" t="s">
        <v>44</v>
      </c>
      <c r="S75" s="44" t="s">
        <v>67</v>
      </c>
      <c r="T75" t="s">
        <v>533</v>
      </c>
      <c r="U75" t="s">
        <v>538</v>
      </c>
      <c r="W75" s="61" t="s">
        <v>164</v>
      </c>
    </row>
    <row r="76" spans="6:23" x14ac:dyDescent="0.25">
      <c r="F76" t="s">
        <v>620</v>
      </c>
      <c r="G76" t="s">
        <v>670</v>
      </c>
      <c r="L76">
        <v>2030</v>
      </c>
      <c r="R76" s="28" t="s">
        <v>44</v>
      </c>
      <c r="S76" t="s">
        <v>530</v>
      </c>
      <c r="T76" t="s">
        <v>534</v>
      </c>
      <c r="U76" t="s">
        <v>539</v>
      </c>
      <c r="W76" s="61" t="s">
        <v>164</v>
      </c>
    </row>
    <row r="77" spans="6:23" x14ac:dyDescent="0.25">
      <c r="F77" s="32" t="s">
        <v>621</v>
      </c>
      <c r="G77" t="s">
        <v>671</v>
      </c>
      <c r="L77">
        <v>2030</v>
      </c>
      <c r="R77" s="28" t="s">
        <v>44</v>
      </c>
      <c r="S77" t="s">
        <v>531</v>
      </c>
      <c r="T77" t="s">
        <v>535</v>
      </c>
      <c r="U77" t="s">
        <v>538</v>
      </c>
      <c r="W77" s="61" t="s">
        <v>164</v>
      </c>
    </row>
    <row r="78" spans="6:23" x14ac:dyDescent="0.25">
      <c r="F78" t="s">
        <v>622</v>
      </c>
      <c r="G78" t="s">
        <v>672</v>
      </c>
      <c r="L78">
        <v>2030</v>
      </c>
      <c r="R78" s="28" t="s">
        <v>44</v>
      </c>
      <c r="S78" t="s">
        <v>532</v>
      </c>
      <c r="T78" t="s">
        <v>536</v>
      </c>
      <c r="U78" t="s">
        <v>538</v>
      </c>
      <c r="W78" s="61" t="s">
        <v>164</v>
      </c>
    </row>
    <row r="79" spans="6:23" x14ac:dyDescent="0.25">
      <c r="F79" t="s">
        <v>623</v>
      </c>
      <c r="G79" t="s">
        <v>673</v>
      </c>
      <c r="L79">
        <v>2030</v>
      </c>
    </row>
    <row r="80" spans="6:23" x14ac:dyDescent="0.25">
      <c r="F80" t="s">
        <v>624</v>
      </c>
      <c r="G80" t="s">
        <v>674</v>
      </c>
      <c r="L80">
        <v>2030</v>
      </c>
    </row>
    <row r="81" spans="6:20" x14ac:dyDescent="0.25">
      <c r="F81" t="s">
        <v>625</v>
      </c>
      <c r="G81" t="s">
        <v>675</v>
      </c>
      <c r="L81">
        <v>2030</v>
      </c>
    </row>
    <row r="82" spans="6:20" x14ac:dyDescent="0.25">
      <c r="F82" s="32" t="s">
        <v>861</v>
      </c>
      <c r="G82" t="s">
        <v>871</v>
      </c>
      <c r="L82">
        <v>2030</v>
      </c>
    </row>
    <row r="83" spans="6:20" x14ac:dyDescent="0.25">
      <c r="F83" t="s">
        <v>862</v>
      </c>
      <c r="G83" t="s">
        <v>872</v>
      </c>
      <c r="L83">
        <v>2030</v>
      </c>
    </row>
    <row r="84" spans="6:20" ht="15.6" x14ac:dyDescent="0.35">
      <c r="F84" t="s">
        <v>863</v>
      </c>
      <c r="G84" t="s">
        <v>873</v>
      </c>
      <c r="L84">
        <v>2030</v>
      </c>
      <c r="R84" s="299" t="s">
        <v>596</v>
      </c>
      <c r="S84" s="300" t="s">
        <v>597</v>
      </c>
      <c r="T84" t="s">
        <v>598</v>
      </c>
    </row>
    <row r="85" spans="6:20" ht="14.4" x14ac:dyDescent="0.3">
      <c r="F85" t="s">
        <v>864</v>
      </c>
      <c r="G85" t="s">
        <v>874</v>
      </c>
      <c r="L85">
        <v>2030</v>
      </c>
      <c r="R85" s="301">
        <v>2022</v>
      </c>
      <c r="S85" s="302">
        <v>645.20000000000005</v>
      </c>
      <c r="T85">
        <f t="shared" ref="T85:T113" si="0">S85*1000/(7.46*1000000)</f>
        <v>8.6487935656836462E-2</v>
      </c>
    </row>
    <row r="86" spans="6:20" ht="14.4" x14ac:dyDescent="0.3">
      <c r="F86" t="s">
        <v>865</v>
      </c>
      <c r="G86" t="s">
        <v>875</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554</v>
      </c>
      <c r="H94" s="44" t="s">
        <v>67</v>
      </c>
      <c r="K94">
        <v>0</v>
      </c>
      <c r="L94">
        <v>2030</v>
      </c>
      <c r="R94" s="301">
        <v>2031</v>
      </c>
      <c r="S94" s="302">
        <v>914.8</v>
      </c>
      <c r="T94">
        <f t="shared" si="0"/>
        <v>0.12262734584450402</v>
      </c>
    </row>
    <row r="95" spans="6:20" ht="14.4" x14ac:dyDescent="0.3">
      <c r="F95" s="62" t="s">
        <v>555</v>
      </c>
      <c r="H95" t="s">
        <v>530</v>
      </c>
      <c r="K95">
        <v>0</v>
      </c>
      <c r="L95">
        <v>2030</v>
      </c>
      <c r="R95" s="301">
        <v>2032</v>
      </c>
      <c r="S95" s="302">
        <v>956.44</v>
      </c>
      <c r="T95">
        <f t="shared" si="0"/>
        <v>0.12820911528150133</v>
      </c>
    </row>
    <row r="96" spans="6:20" ht="14.4" x14ac:dyDescent="0.3">
      <c r="F96" s="62" t="s">
        <v>556</v>
      </c>
      <c r="H96" t="s">
        <v>531</v>
      </c>
      <c r="K96">
        <v>0</v>
      </c>
      <c r="L96">
        <v>2030</v>
      </c>
      <c r="R96" s="301">
        <v>2033</v>
      </c>
      <c r="S96" s="302">
        <v>1000.59</v>
      </c>
      <c r="T96">
        <f t="shared" si="0"/>
        <v>0.13412734584450403</v>
      </c>
    </row>
    <row r="97" spans="6:20" ht="14.4" x14ac:dyDescent="0.3">
      <c r="F97" s="62" t="s">
        <v>557</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57"/>
      <c r="D1" s="358"/>
      <c r="E1" s="358"/>
      <c r="F1" s="358"/>
      <c r="G1" s="358"/>
      <c r="H1" s="358"/>
      <c r="I1" s="358"/>
      <c r="J1" s="358"/>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701</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702</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703</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704</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705</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706</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707</v>
      </c>
      <c r="L9" s="321" t="s">
        <v>708</v>
      </c>
      <c r="M9" s="321" t="s">
        <v>709</v>
      </c>
      <c r="N9" s="304"/>
      <c r="O9" s="304"/>
      <c r="P9" s="304"/>
      <c r="Q9" s="304"/>
      <c r="R9" s="304"/>
    </row>
    <row r="10" spans="1:18" x14ac:dyDescent="0.25">
      <c r="A10" s="318"/>
      <c r="B10" s="319" t="s">
        <v>710</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708</v>
      </c>
      <c r="M10" s="321" t="s">
        <v>709</v>
      </c>
      <c r="N10" s="304"/>
      <c r="O10" s="304"/>
      <c r="P10" s="304"/>
      <c r="Q10" s="304"/>
      <c r="R10" s="304"/>
    </row>
    <row r="11" spans="1:18" ht="28.95" customHeight="1" x14ac:dyDescent="0.25">
      <c r="A11" s="318"/>
      <c r="B11" s="319" t="s">
        <v>711</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712</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713</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714</v>
      </c>
      <c r="L14" s="321" t="s">
        <v>104</v>
      </c>
      <c r="M14" s="321" t="s">
        <v>104</v>
      </c>
      <c r="N14" s="304"/>
      <c r="O14" s="304"/>
      <c r="P14" s="304"/>
      <c r="Q14" s="304"/>
      <c r="R14" s="304"/>
    </row>
    <row r="15" spans="1:18" ht="27.6" customHeight="1" x14ac:dyDescent="0.25">
      <c r="A15" s="318"/>
      <c r="B15" s="319" t="s">
        <v>715</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716</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717</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718</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719</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720</v>
      </c>
      <c r="C22" s="320">
        <v>80000</v>
      </c>
      <c r="D22" s="320">
        <v>92500</v>
      </c>
      <c r="E22" s="320">
        <v>94500</v>
      </c>
      <c r="F22" s="320">
        <v>101500</v>
      </c>
      <c r="G22" s="320">
        <v>61500</v>
      </c>
      <c r="H22" s="320">
        <v>78500</v>
      </c>
      <c r="I22" s="320">
        <v>83000</v>
      </c>
      <c r="J22" s="320">
        <v>120000</v>
      </c>
      <c r="K22" s="321" t="s">
        <v>721</v>
      </c>
      <c r="L22" s="321" t="s">
        <v>722</v>
      </c>
      <c r="M22" s="321" t="s">
        <v>723</v>
      </c>
      <c r="N22" s="304"/>
      <c r="O22" s="304"/>
      <c r="P22" s="304"/>
      <c r="Q22" s="304"/>
      <c r="R22" s="304"/>
    </row>
    <row r="23" spans="1:18" ht="31.2" customHeight="1" x14ac:dyDescent="0.25">
      <c r="A23" s="318"/>
      <c r="B23" s="319" t="s">
        <v>218</v>
      </c>
      <c r="C23" s="324">
        <v>3</v>
      </c>
      <c r="D23" s="324">
        <v>3</v>
      </c>
      <c r="E23" s="324">
        <v>3</v>
      </c>
      <c r="F23" s="324">
        <v>3</v>
      </c>
      <c r="G23" s="324">
        <v>3</v>
      </c>
      <c r="H23" s="327" t="s">
        <v>724</v>
      </c>
      <c r="I23" s="324">
        <v>3</v>
      </c>
      <c r="J23" s="327" t="s">
        <v>724</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725</v>
      </c>
      <c r="C25" s="320">
        <v>800</v>
      </c>
      <c r="D25" s="320">
        <v>500</v>
      </c>
      <c r="E25" s="320">
        <v>400</v>
      </c>
      <c r="F25" s="320">
        <v>275</v>
      </c>
      <c r="G25" s="320">
        <v>875</v>
      </c>
      <c r="H25" s="320">
        <v>1325</v>
      </c>
      <c r="I25" s="320">
        <v>225</v>
      </c>
      <c r="J25" s="320">
        <v>325</v>
      </c>
      <c r="K25" s="321" t="s">
        <v>726</v>
      </c>
      <c r="L25" s="321" t="s">
        <v>727</v>
      </c>
      <c r="M25" s="321" t="s">
        <v>728</v>
      </c>
      <c r="N25" s="304"/>
      <c r="O25" s="304"/>
      <c r="P25" s="304"/>
      <c r="Q25" s="304"/>
      <c r="R25" s="304"/>
    </row>
    <row r="26" spans="1:18" x14ac:dyDescent="0.25">
      <c r="A26" s="318"/>
      <c r="B26" s="319" t="s">
        <v>729</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730</v>
      </c>
      <c r="L26" s="321" t="s">
        <v>104</v>
      </c>
      <c r="M26" s="321" t="s">
        <v>104</v>
      </c>
      <c r="N26" s="304"/>
      <c r="O26" s="304"/>
      <c r="P26" s="304"/>
      <c r="Q26" s="304"/>
      <c r="R26" s="304"/>
    </row>
    <row r="27" spans="1:18" ht="21" customHeight="1" x14ac:dyDescent="0.25">
      <c r="A27" s="318"/>
      <c r="B27" s="319" t="s">
        <v>731</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730</v>
      </c>
      <c r="L27" s="321" t="s">
        <v>104</v>
      </c>
      <c r="M27" s="321" t="s">
        <v>104</v>
      </c>
      <c r="N27" s="304"/>
      <c r="O27" s="304"/>
      <c r="P27" s="304"/>
      <c r="Q27" s="304"/>
      <c r="R27" s="304"/>
    </row>
    <row r="28" spans="1:18" ht="19.2" customHeight="1" x14ac:dyDescent="0.25">
      <c r="A28" s="318"/>
      <c r="B28" s="319" t="s">
        <v>732</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730</v>
      </c>
      <c r="L28" s="321" t="s">
        <v>104</v>
      </c>
      <c r="M28" s="321" t="s">
        <v>104</v>
      </c>
      <c r="N28" s="304"/>
      <c r="O28" s="304"/>
      <c r="P28" s="304"/>
      <c r="Q28" s="304"/>
      <c r="R28" s="304"/>
    </row>
    <row r="29" spans="1:18" ht="19.95" customHeight="1" x14ac:dyDescent="0.25">
      <c r="A29" s="318"/>
      <c r="B29" s="319" t="s">
        <v>733</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730</v>
      </c>
      <c r="L29" s="321" t="s">
        <v>104</v>
      </c>
      <c r="M29" s="321" t="s">
        <v>104</v>
      </c>
      <c r="N29" s="304"/>
      <c r="O29" s="304"/>
      <c r="P29" s="304"/>
      <c r="Q29" s="304"/>
      <c r="R29" s="304"/>
    </row>
    <row r="30" spans="1:18" ht="39.6" customHeight="1" x14ac:dyDescent="0.25">
      <c r="A30" s="318"/>
      <c r="B30" s="319" t="s">
        <v>734</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730</v>
      </c>
      <c r="L30" s="321" t="s">
        <v>104</v>
      </c>
      <c r="M30" s="321" t="s">
        <v>104</v>
      </c>
      <c r="N30" s="304"/>
      <c r="O30" s="304"/>
      <c r="P30" s="304"/>
      <c r="Q30" s="304"/>
      <c r="R30" s="304"/>
    </row>
    <row r="31" spans="1:18" ht="39.6" customHeight="1" x14ac:dyDescent="0.25">
      <c r="A31" s="318"/>
      <c r="B31" s="319" t="s">
        <v>735</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730</v>
      </c>
      <c r="L31" s="321" t="s">
        <v>104</v>
      </c>
      <c r="M31" s="321" t="s">
        <v>104</v>
      </c>
      <c r="N31" s="304"/>
      <c r="O31" s="304"/>
      <c r="P31" s="304"/>
      <c r="Q31" s="304"/>
      <c r="R31" s="304"/>
    </row>
    <row r="32" spans="1:18" ht="22.95" customHeight="1" x14ac:dyDescent="0.25">
      <c r="A32" s="318"/>
      <c r="B32" s="319" t="s">
        <v>736</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737</v>
      </c>
      <c r="L32" s="321" t="s">
        <v>104</v>
      </c>
      <c r="M32" s="321" t="s">
        <v>104</v>
      </c>
      <c r="N32" s="304"/>
      <c r="O32" s="304"/>
      <c r="P32" s="304"/>
      <c r="Q32" s="304"/>
      <c r="R32" s="304"/>
    </row>
    <row r="33" spans="1:18" ht="19.95" customHeight="1" x14ac:dyDescent="0.25">
      <c r="A33" s="318"/>
      <c r="B33" s="319" t="s">
        <v>738</v>
      </c>
      <c r="C33" s="320">
        <v>90</v>
      </c>
      <c r="D33" s="320">
        <v>90</v>
      </c>
      <c r="E33" s="320">
        <v>90</v>
      </c>
      <c r="F33" s="320">
        <v>90</v>
      </c>
      <c r="G33" s="320">
        <v>90</v>
      </c>
      <c r="H33" s="320">
        <v>90</v>
      </c>
      <c r="I33" s="320">
        <v>90</v>
      </c>
      <c r="J33" s="320">
        <v>90</v>
      </c>
      <c r="K33" s="321" t="s">
        <v>739</v>
      </c>
      <c r="L33" s="321" t="s">
        <v>104</v>
      </c>
      <c r="M33" s="321" t="s">
        <v>104</v>
      </c>
      <c r="N33" s="304"/>
      <c r="O33" s="304"/>
      <c r="P33" s="304"/>
      <c r="Q33" s="304"/>
      <c r="R33" s="304"/>
    </row>
    <row r="34" spans="1:18" ht="20.399999999999999" customHeight="1" x14ac:dyDescent="0.25">
      <c r="A34" s="318"/>
      <c r="B34" s="319" t="s">
        <v>740</v>
      </c>
      <c r="C34" s="320">
        <v>10</v>
      </c>
      <c r="D34" s="320">
        <v>10</v>
      </c>
      <c r="E34" s="320">
        <v>10</v>
      </c>
      <c r="F34" s="320">
        <v>10</v>
      </c>
      <c r="G34" s="320">
        <v>10</v>
      </c>
      <c r="H34" s="320">
        <v>10</v>
      </c>
      <c r="I34" s="320">
        <v>10</v>
      </c>
      <c r="J34" s="320">
        <v>10</v>
      </c>
      <c r="K34" s="321" t="s">
        <v>739</v>
      </c>
      <c r="L34" s="321" t="s">
        <v>104</v>
      </c>
      <c r="M34" s="321" t="s">
        <v>104</v>
      </c>
      <c r="N34" s="304"/>
      <c r="O34" s="304"/>
      <c r="P34" s="304"/>
      <c r="Q34" s="304"/>
      <c r="R34" s="304"/>
    </row>
    <row r="35" spans="1:18" x14ac:dyDescent="0.25">
      <c r="A35" s="318"/>
      <c r="B35" s="319" t="s">
        <v>741</v>
      </c>
      <c r="C35" s="320">
        <v>4</v>
      </c>
      <c r="D35" s="320">
        <v>4</v>
      </c>
      <c r="E35" s="320">
        <v>4</v>
      </c>
      <c r="F35" s="320">
        <v>4</v>
      </c>
      <c r="G35" s="320">
        <v>4</v>
      </c>
      <c r="H35" s="320">
        <v>4</v>
      </c>
      <c r="I35" s="320">
        <v>4</v>
      </c>
      <c r="J35" s="320">
        <v>4</v>
      </c>
      <c r="K35" s="321" t="s">
        <v>742</v>
      </c>
      <c r="L35" s="321" t="s">
        <v>743</v>
      </c>
      <c r="M35" s="321" t="s">
        <v>744</v>
      </c>
      <c r="N35" s="304"/>
      <c r="O35" s="304"/>
      <c r="P35" s="304"/>
      <c r="Q35" s="304"/>
      <c r="R35" s="304"/>
    </row>
    <row r="36" spans="1:18" ht="24.6" customHeight="1" x14ac:dyDescent="0.25">
      <c r="A36" s="318"/>
      <c r="B36" s="319" t="s">
        <v>745</v>
      </c>
      <c r="C36" s="320" t="s">
        <v>85</v>
      </c>
      <c r="D36" s="320" t="s">
        <v>85</v>
      </c>
      <c r="E36" s="320" t="s">
        <v>85</v>
      </c>
      <c r="F36" s="320" t="s">
        <v>85</v>
      </c>
      <c r="G36" s="320" t="s">
        <v>104</v>
      </c>
      <c r="H36" s="320" t="s">
        <v>104</v>
      </c>
      <c r="I36" s="320" t="s">
        <v>104</v>
      </c>
      <c r="J36" s="320" t="s">
        <v>104</v>
      </c>
      <c r="K36" s="321" t="s">
        <v>746</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747</v>
      </c>
      <c r="C38" s="324">
        <v>0.8</v>
      </c>
      <c r="D38" s="324">
        <v>1</v>
      </c>
      <c r="E38" s="324">
        <v>1.2</v>
      </c>
      <c r="F38" s="324">
        <v>1.5</v>
      </c>
      <c r="G38" s="324">
        <v>0.4</v>
      </c>
      <c r="H38" s="324">
        <v>0.6</v>
      </c>
      <c r="I38" s="324">
        <v>1.2</v>
      </c>
      <c r="J38" s="324">
        <v>1.5</v>
      </c>
      <c r="K38" s="321" t="s">
        <v>748</v>
      </c>
      <c r="L38" s="321" t="s">
        <v>743</v>
      </c>
      <c r="M38" s="321" t="s">
        <v>744</v>
      </c>
      <c r="N38" s="304"/>
      <c r="O38" s="304"/>
      <c r="P38" s="304"/>
      <c r="Q38" s="304"/>
      <c r="R38" s="304"/>
    </row>
    <row r="39" spans="1:18" x14ac:dyDescent="0.25">
      <c r="A39" s="318"/>
      <c r="B39" s="319" t="s">
        <v>749</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750</v>
      </c>
      <c r="C40" s="324">
        <v>60.416666666666671</v>
      </c>
      <c r="D40" s="324">
        <v>30</v>
      </c>
      <c r="E40" s="324" t="s">
        <v>751</v>
      </c>
      <c r="F40" s="324" t="s">
        <v>751</v>
      </c>
      <c r="G40" s="324">
        <v>49.896035992984999</v>
      </c>
      <c r="H40" s="324">
        <v>105</v>
      </c>
      <c r="I40" s="324" t="s">
        <v>751</v>
      </c>
      <c r="J40" s="324" t="s">
        <v>751</v>
      </c>
      <c r="K40" s="321" t="s">
        <v>752</v>
      </c>
      <c r="L40" s="321" t="s">
        <v>753</v>
      </c>
      <c r="M40" s="321" t="s">
        <v>754</v>
      </c>
      <c r="N40" s="304"/>
      <c r="O40" s="304"/>
      <c r="P40" s="304"/>
      <c r="Q40" s="304"/>
      <c r="R40" s="304"/>
    </row>
    <row r="41" spans="1:18" x14ac:dyDescent="0.25">
      <c r="A41" s="318"/>
      <c r="B41" s="319" t="s">
        <v>755</v>
      </c>
      <c r="C41" s="324">
        <v>5</v>
      </c>
      <c r="D41" s="324">
        <v>5</v>
      </c>
      <c r="E41" s="324">
        <v>10</v>
      </c>
      <c r="F41" s="324">
        <v>10</v>
      </c>
      <c r="G41" s="324">
        <v>1.5</v>
      </c>
      <c r="H41" s="324">
        <v>2.5</v>
      </c>
      <c r="I41" s="324">
        <v>10</v>
      </c>
      <c r="J41" s="324">
        <v>10</v>
      </c>
      <c r="K41" s="321" t="s">
        <v>104</v>
      </c>
      <c r="L41" s="321" t="s">
        <v>756</v>
      </c>
      <c r="M41" s="321" t="s">
        <v>757</v>
      </c>
      <c r="N41" s="304"/>
      <c r="O41" s="304"/>
      <c r="P41" s="304"/>
      <c r="Q41" s="304"/>
      <c r="R41" s="304"/>
    </row>
    <row r="42" spans="1:18" x14ac:dyDescent="0.25">
      <c r="A42" s="318"/>
      <c r="B42" s="319" t="s">
        <v>758</v>
      </c>
      <c r="C42" s="328">
        <v>0.13</v>
      </c>
      <c r="D42" s="328">
        <v>0.115</v>
      </c>
      <c r="E42" s="328">
        <v>0.11</v>
      </c>
      <c r="F42" s="328">
        <v>0.1</v>
      </c>
      <c r="G42" s="328">
        <v>0.12458758547680701</v>
      </c>
      <c r="H42" s="328">
        <v>0.16541241452319302</v>
      </c>
      <c r="I42" s="328">
        <v>0.11064995540340515</v>
      </c>
      <c r="J42" s="328">
        <v>8.935004459659486E-2</v>
      </c>
      <c r="K42" s="321" t="s">
        <v>759</v>
      </c>
      <c r="L42" s="321" t="s">
        <v>760</v>
      </c>
      <c r="M42" s="321" t="s">
        <v>761</v>
      </c>
      <c r="N42" s="304"/>
      <c r="O42" s="304"/>
      <c r="P42" s="304"/>
      <c r="Q42" s="304"/>
      <c r="R42" s="304"/>
    </row>
    <row r="43" spans="1:18" x14ac:dyDescent="0.25">
      <c r="A43" s="318"/>
      <c r="B43" s="319" t="s">
        <v>762</v>
      </c>
      <c r="C43" s="320">
        <v>21.276595744680851</v>
      </c>
      <c r="D43" s="320">
        <v>12.5</v>
      </c>
      <c r="E43" s="320">
        <v>10.372340425531915</v>
      </c>
      <c r="F43" s="320">
        <v>8.2978723404255312</v>
      </c>
      <c r="G43" s="320">
        <v>37.5</v>
      </c>
      <c r="H43" s="320">
        <v>18.75</v>
      </c>
      <c r="I43" s="320">
        <v>12.446808510638297</v>
      </c>
      <c r="J43" s="320">
        <v>6.2234042553191484</v>
      </c>
      <c r="K43" s="321" t="s">
        <v>763</v>
      </c>
      <c r="L43" s="321" t="s">
        <v>104</v>
      </c>
      <c r="M43" s="321" t="s">
        <v>104</v>
      </c>
      <c r="N43" s="304"/>
      <c r="O43" s="304"/>
      <c r="P43" s="304"/>
      <c r="Q43" s="304"/>
      <c r="R43" s="304"/>
    </row>
    <row r="44" spans="1:18" x14ac:dyDescent="0.25">
      <c r="A44" s="318"/>
      <c r="B44" s="319" t="s">
        <v>764</v>
      </c>
      <c r="C44" s="320">
        <v>168.51063829787233</v>
      </c>
      <c r="D44" s="320">
        <v>99</v>
      </c>
      <c r="E44" s="320">
        <v>82.148936170212764</v>
      </c>
      <c r="F44" s="320">
        <v>65.7191489361702</v>
      </c>
      <c r="G44" s="322">
        <v>158.4</v>
      </c>
      <c r="H44" s="322">
        <v>297</v>
      </c>
      <c r="I44" s="322">
        <v>52.57531914893616</v>
      </c>
      <c r="J44" s="322">
        <v>98.5787234042553</v>
      </c>
      <c r="K44" s="321" t="s">
        <v>765</v>
      </c>
      <c r="L44" s="321" t="s">
        <v>104</v>
      </c>
      <c r="M44" s="321" t="s">
        <v>104</v>
      </c>
      <c r="N44" s="330"/>
      <c r="O44" s="304" t="s">
        <v>766</v>
      </c>
      <c r="P44" s="304"/>
      <c r="Q44" s="304"/>
      <c r="R44" s="304"/>
    </row>
    <row r="45" spans="1:18" ht="13.8" thickBot="1" x14ac:dyDescent="0.3">
      <c r="A45" s="331"/>
      <c r="B45" s="332" t="s">
        <v>767</v>
      </c>
      <c r="C45" s="333">
        <v>17.999999999999996</v>
      </c>
      <c r="D45" s="333">
        <v>14.399999999999999</v>
      </c>
      <c r="E45" s="333">
        <v>12</v>
      </c>
      <c r="F45" s="333">
        <v>9.6</v>
      </c>
      <c r="G45" s="333">
        <v>16</v>
      </c>
      <c r="H45" s="333">
        <v>24</v>
      </c>
      <c r="I45" s="333">
        <v>7.6799999999999988</v>
      </c>
      <c r="J45" s="333">
        <v>9.6</v>
      </c>
      <c r="K45" s="334" t="s">
        <v>768</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5" t="s">
        <v>89</v>
      </c>
      <c r="B50" s="355" t="s">
        <v>104</v>
      </c>
      <c r="C50" s="355"/>
      <c r="D50" s="355"/>
      <c r="E50" s="355"/>
      <c r="F50" s="355"/>
      <c r="G50" s="355"/>
      <c r="H50" s="355"/>
      <c r="I50" s="355"/>
      <c r="J50" s="355"/>
      <c r="K50" s="355"/>
      <c r="L50" s="355"/>
      <c r="M50" s="355"/>
      <c r="N50" s="304"/>
      <c r="O50" s="304"/>
      <c r="P50" s="304"/>
      <c r="Q50" s="304"/>
      <c r="R50" s="304"/>
    </row>
    <row r="51" spans="1:18" x14ac:dyDescent="0.25">
      <c r="A51" s="338" t="s">
        <v>104</v>
      </c>
      <c r="B51" s="356" t="s">
        <v>769</v>
      </c>
      <c r="C51" s="356"/>
      <c r="D51" s="356"/>
      <c r="E51" s="356"/>
      <c r="F51" s="356"/>
      <c r="G51" s="356"/>
      <c r="H51" s="356"/>
      <c r="I51" s="356"/>
      <c r="J51" s="356"/>
      <c r="K51" s="356"/>
      <c r="L51" s="356"/>
      <c r="M51" s="356"/>
      <c r="N51" s="339"/>
      <c r="O51" s="304"/>
      <c r="P51" s="304"/>
      <c r="Q51" s="304"/>
      <c r="R51" s="304"/>
    </row>
    <row r="52" spans="1:18" x14ac:dyDescent="0.25">
      <c r="A52" s="338" t="s">
        <v>104</v>
      </c>
      <c r="B52" s="356" t="s">
        <v>770</v>
      </c>
      <c r="C52" s="356"/>
      <c r="D52" s="356"/>
      <c r="E52" s="356"/>
      <c r="F52" s="356"/>
      <c r="G52" s="356"/>
      <c r="H52" s="356"/>
      <c r="I52" s="356"/>
      <c r="J52" s="356"/>
      <c r="K52" s="356"/>
      <c r="L52" s="356"/>
      <c r="M52" s="356"/>
      <c r="N52" s="339"/>
      <c r="O52" s="304"/>
      <c r="P52" s="304"/>
      <c r="Q52" s="304"/>
      <c r="R52" s="304"/>
    </row>
    <row r="53" spans="1:18" x14ac:dyDescent="0.25">
      <c r="A53" s="338" t="s">
        <v>104</v>
      </c>
      <c r="B53" s="356" t="s">
        <v>771</v>
      </c>
      <c r="C53" s="356"/>
      <c r="D53" s="356"/>
      <c r="E53" s="356"/>
      <c r="F53" s="356"/>
      <c r="G53" s="356"/>
      <c r="H53" s="356"/>
      <c r="I53" s="356"/>
      <c r="J53" s="356"/>
      <c r="K53" s="356"/>
      <c r="L53" s="356"/>
      <c r="M53" s="356"/>
      <c r="N53" s="339"/>
      <c r="O53" s="304"/>
      <c r="P53" s="304"/>
      <c r="Q53" s="304"/>
      <c r="R53" s="304"/>
    </row>
    <row r="54" spans="1:18" x14ac:dyDescent="0.25">
      <c r="A54" s="338" t="s">
        <v>104</v>
      </c>
      <c r="B54" s="356" t="s">
        <v>772</v>
      </c>
      <c r="C54" s="356"/>
      <c r="D54" s="356"/>
      <c r="E54" s="356"/>
      <c r="F54" s="356"/>
      <c r="G54" s="356"/>
      <c r="H54" s="356"/>
      <c r="I54" s="356"/>
      <c r="J54" s="356"/>
      <c r="K54" s="356"/>
      <c r="L54" s="356"/>
      <c r="M54" s="356"/>
      <c r="N54" s="339"/>
      <c r="O54" s="304"/>
      <c r="P54" s="304"/>
      <c r="Q54" s="304"/>
      <c r="R54" s="304"/>
    </row>
    <row r="55" spans="1:18" x14ac:dyDescent="0.25">
      <c r="A55" s="338" t="s">
        <v>104</v>
      </c>
      <c r="B55" s="356" t="s">
        <v>773</v>
      </c>
      <c r="C55" s="356"/>
      <c r="D55" s="356"/>
      <c r="E55" s="356"/>
      <c r="F55" s="356"/>
      <c r="G55" s="356"/>
      <c r="H55" s="356"/>
      <c r="I55" s="356"/>
      <c r="J55" s="356"/>
      <c r="K55" s="356"/>
      <c r="L55" s="356"/>
      <c r="M55" s="356"/>
      <c r="N55" s="339"/>
      <c r="O55" s="304"/>
      <c r="P55" s="304"/>
      <c r="Q55" s="304"/>
      <c r="R55" s="304"/>
    </row>
    <row r="56" spans="1:18" x14ac:dyDescent="0.25">
      <c r="A56" s="338" t="s">
        <v>104</v>
      </c>
      <c r="B56" s="356" t="s">
        <v>774</v>
      </c>
      <c r="C56" s="356"/>
      <c r="D56" s="356"/>
      <c r="E56" s="356"/>
      <c r="F56" s="356"/>
      <c r="G56" s="356"/>
      <c r="H56" s="356"/>
      <c r="I56" s="356"/>
      <c r="J56" s="356"/>
      <c r="K56" s="356"/>
      <c r="L56" s="356"/>
      <c r="M56" s="356"/>
      <c r="N56" s="339"/>
      <c r="O56" s="304"/>
      <c r="P56" s="304"/>
      <c r="Q56" s="304"/>
      <c r="R56" s="304"/>
    </row>
    <row r="57" spans="1:18" x14ac:dyDescent="0.25">
      <c r="A57" s="338" t="s">
        <v>104</v>
      </c>
      <c r="B57" s="356" t="s">
        <v>775</v>
      </c>
      <c r="C57" s="356"/>
      <c r="D57" s="356"/>
      <c r="E57" s="356"/>
      <c r="F57" s="356"/>
      <c r="G57" s="356"/>
      <c r="H57" s="356"/>
      <c r="I57" s="356"/>
      <c r="J57" s="356"/>
      <c r="K57" s="356"/>
      <c r="L57" s="356"/>
      <c r="M57" s="356"/>
      <c r="N57" s="339"/>
      <c r="O57" s="304"/>
      <c r="P57" s="304"/>
      <c r="Q57" s="304"/>
      <c r="R57" s="304"/>
    </row>
    <row r="58" spans="1:18" x14ac:dyDescent="0.25">
      <c r="A58" s="338" t="s">
        <v>104</v>
      </c>
      <c r="B58" s="356" t="s">
        <v>776</v>
      </c>
      <c r="C58" s="356"/>
      <c r="D58" s="356"/>
      <c r="E58" s="356"/>
      <c r="F58" s="356"/>
      <c r="G58" s="356"/>
      <c r="H58" s="356"/>
      <c r="I58" s="356"/>
      <c r="J58" s="356"/>
      <c r="K58" s="356"/>
      <c r="L58" s="356"/>
      <c r="M58" s="356"/>
      <c r="N58" s="339"/>
      <c r="O58" s="304"/>
      <c r="P58" s="304"/>
      <c r="Q58" s="304"/>
      <c r="R58" s="304"/>
    </row>
    <row r="59" spans="1:18" x14ac:dyDescent="0.25">
      <c r="A59" s="338" t="s">
        <v>104</v>
      </c>
      <c r="B59" s="356" t="s">
        <v>777</v>
      </c>
      <c r="C59" s="356"/>
      <c r="D59" s="356"/>
      <c r="E59" s="356"/>
      <c r="F59" s="356"/>
      <c r="G59" s="356"/>
      <c r="H59" s="356"/>
      <c r="I59" s="356"/>
      <c r="J59" s="356"/>
      <c r="K59" s="356"/>
      <c r="L59" s="356"/>
      <c r="M59" s="356"/>
      <c r="N59" s="339"/>
      <c r="O59" s="304"/>
      <c r="P59" s="304"/>
      <c r="Q59" s="304"/>
      <c r="R59" s="304"/>
    </row>
    <row r="60" spans="1:18" x14ac:dyDescent="0.25">
      <c r="A60" s="338" t="s">
        <v>104</v>
      </c>
      <c r="B60" s="356" t="s">
        <v>778</v>
      </c>
      <c r="C60" s="356"/>
      <c r="D60" s="356"/>
      <c r="E60" s="356"/>
      <c r="F60" s="356"/>
      <c r="G60" s="356"/>
      <c r="H60" s="356"/>
      <c r="I60" s="356"/>
      <c r="J60" s="356"/>
      <c r="K60" s="356"/>
      <c r="L60" s="356"/>
      <c r="M60" s="356"/>
      <c r="N60" s="339"/>
      <c r="O60" s="304"/>
      <c r="P60" s="304"/>
      <c r="Q60" s="304"/>
      <c r="R60" s="304"/>
    </row>
    <row r="61" spans="1:18" x14ac:dyDescent="0.25">
      <c r="A61" s="338" t="s">
        <v>104</v>
      </c>
      <c r="B61" s="356" t="s">
        <v>779</v>
      </c>
      <c r="C61" s="356"/>
      <c r="D61" s="356"/>
      <c r="E61" s="356"/>
      <c r="F61" s="356"/>
      <c r="G61" s="356"/>
      <c r="H61" s="356"/>
      <c r="I61" s="356"/>
      <c r="J61" s="356"/>
      <c r="K61" s="356"/>
      <c r="L61" s="356"/>
      <c r="M61" s="356"/>
      <c r="N61" s="339"/>
      <c r="O61" s="304"/>
      <c r="P61" s="304"/>
      <c r="Q61" s="304"/>
      <c r="R61" s="304"/>
    </row>
    <row r="62" spans="1:18" x14ac:dyDescent="0.25">
      <c r="A62" s="338" t="s">
        <v>104</v>
      </c>
      <c r="B62" s="356" t="s">
        <v>780</v>
      </c>
      <c r="C62" s="356"/>
      <c r="D62" s="356"/>
      <c r="E62" s="356"/>
      <c r="F62" s="356"/>
      <c r="G62" s="356"/>
      <c r="H62" s="356"/>
      <c r="I62" s="356"/>
      <c r="J62" s="356"/>
      <c r="K62" s="356"/>
      <c r="L62" s="356"/>
      <c r="M62" s="356"/>
      <c r="N62" s="339"/>
      <c r="O62" s="304"/>
      <c r="P62" s="304"/>
      <c r="Q62" s="304"/>
      <c r="R62" s="304"/>
    </row>
    <row r="63" spans="1:18" x14ac:dyDescent="0.25">
      <c r="A63" s="338" t="s">
        <v>104</v>
      </c>
      <c r="B63" s="356" t="s">
        <v>781</v>
      </c>
      <c r="C63" s="356"/>
      <c r="D63" s="356"/>
      <c r="E63" s="356"/>
      <c r="F63" s="356"/>
      <c r="G63" s="356"/>
      <c r="H63" s="356"/>
      <c r="I63" s="356"/>
      <c r="J63" s="356"/>
      <c r="K63" s="356"/>
      <c r="L63" s="356"/>
      <c r="M63" s="356"/>
      <c r="N63" s="339"/>
      <c r="O63" s="304"/>
      <c r="P63" s="304"/>
      <c r="Q63" s="304"/>
      <c r="R63" s="304"/>
    </row>
    <row r="64" spans="1:18" x14ac:dyDescent="0.25">
      <c r="A64" s="338" t="s">
        <v>104</v>
      </c>
      <c r="B64" s="356" t="s">
        <v>782</v>
      </c>
      <c r="C64" s="356"/>
      <c r="D64" s="356"/>
      <c r="E64" s="356"/>
      <c r="F64" s="356"/>
      <c r="G64" s="356"/>
      <c r="H64" s="356"/>
      <c r="I64" s="356"/>
      <c r="J64" s="356"/>
      <c r="K64" s="356"/>
      <c r="L64" s="356"/>
      <c r="M64" s="356"/>
      <c r="N64" s="339"/>
      <c r="O64" s="304"/>
      <c r="P64" s="304"/>
      <c r="Q64" s="304"/>
      <c r="R64" s="304"/>
    </row>
    <row r="65" spans="1:18" x14ac:dyDescent="0.25">
      <c r="A65" s="338" t="s">
        <v>104</v>
      </c>
      <c r="B65" s="356" t="s">
        <v>783</v>
      </c>
      <c r="C65" s="356"/>
      <c r="D65" s="356"/>
      <c r="E65" s="356"/>
      <c r="F65" s="356"/>
      <c r="G65" s="356"/>
      <c r="H65" s="356"/>
      <c r="I65" s="356"/>
      <c r="J65" s="356"/>
      <c r="K65" s="356"/>
      <c r="L65" s="356"/>
      <c r="M65" s="356"/>
      <c r="N65" s="339"/>
      <c r="O65" s="304"/>
      <c r="P65" s="304"/>
      <c r="Q65" s="304"/>
      <c r="R65" s="304"/>
    </row>
    <row r="66" spans="1:18" x14ac:dyDescent="0.25">
      <c r="A66" s="338" t="s">
        <v>104</v>
      </c>
      <c r="B66" s="356" t="s">
        <v>784</v>
      </c>
      <c r="C66" s="356"/>
      <c r="D66" s="356"/>
      <c r="E66" s="356"/>
      <c r="F66" s="356"/>
      <c r="G66" s="356"/>
      <c r="H66" s="356"/>
      <c r="I66" s="356"/>
      <c r="J66" s="356"/>
      <c r="K66" s="356"/>
      <c r="L66" s="356"/>
      <c r="M66" s="356"/>
      <c r="N66" s="339"/>
      <c r="O66" s="304"/>
      <c r="P66" s="304"/>
      <c r="Q66" s="304"/>
      <c r="R66" s="304"/>
    </row>
    <row r="67" spans="1:18" x14ac:dyDescent="0.25">
      <c r="A67" s="338" t="s">
        <v>104</v>
      </c>
      <c r="B67" s="356" t="s">
        <v>785</v>
      </c>
      <c r="C67" s="356"/>
      <c r="D67" s="356"/>
      <c r="E67" s="356"/>
      <c r="F67" s="356"/>
      <c r="G67" s="356"/>
      <c r="H67" s="356"/>
      <c r="I67" s="356"/>
      <c r="J67" s="356"/>
      <c r="K67" s="356"/>
      <c r="L67" s="356"/>
      <c r="M67" s="356"/>
      <c r="N67" s="339"/>
      <c r="O67" s="304"/>
      <c r="P67" s="304"/>
      <c r="Q67" s="304"/>
      <c r="R67" s="304"/>
    </row>
    <row r="68" spans="1:18" x14ac:dyDescent="0.25">
      <c r="A68" s="338" t="s">
        <v>104</v>
      </c>
      <c r="B68" s="356" t="s">
        <v>786</v>
      </c>
      <c r="C68" s="356"/>
      <c r="D68" s="356"/>
      <c r="E68" s="356"/>
      <c r="F68" s="356"/>
      <c r="G68" s="356"/>
      <c r="H68" s="356"/>
      <c r="I68" s="356"/>
      <c r="J68" s="356"/>
      <c r="K68" s="356"/>
      <c r="L68" s="356"/>
      <c r="M68" s="356"/>
      <c r="N68" s="339"/>
      <c r="O68" s="304"/>
      <c r="P68" s="304"/>
      <c r="Q68" s="304"/>
      <c r="R68" s="304"/>
    </row>
    <row r="69" spans="1:18" x14ac:dyDescent="0.25">
      <c r="A69" s="338" t="s">
        <v>104</v>
      </c>
      <c r="B69" s="356" t="s">
        <v>787</v>
      </c>
      <c r="C69" s="356"/>
      <c r="D69" s="356"/>
      <c r="E69" s="356"/>
      <c r="F69" s="356"/>
      <c r="G69" s="356"/>
      <c r="H69" s="356"/>
      <c r="I69" s="356"/>
      <c r="J69" s="356"/>
      <c r="K69" s="356"/>
      <c r="L69" s="356"/>
      <c r="M69" s="356"/>
      <c r="N69" s="339"/>
      <c r="O69" s="304"/>
      <c r="P69" s="304"/>
      <c r="Q69" s="304"/>
      <c r="R69" s="304"/>
    </row>
    <row r="70" spans="1:18" x14ac:dyDescent="0.25">
      <c r="A70" s="338" t="s">
        <v>104</v>
      </c>
      <c r="B70" s="356" t="s">
        <v>788</v>
      </c>
      <c r="C70" s="356"/>
      <c r="D70" s="356"/>
      <c r="E70" s="356"/>
      <c r="F70" s="356"/>
      <c r="G70" s="356"/>
      <c r="H70" s="356"/>
      <c r="I70" s="356"/>
      <c r="J70" s="356"/>
      <c r="K70" s="356"/>
      <c r="L70" s="356"/>
      <c r="M70" s="356"/>
      <c r="N70" s="339"/>
      <c r="O70" s="304"/>
      <c r="P70" s="304"/>
      <c r="Q70" s="304"/>
      <c r="R70" s="304"/>
    </row>
    <row r="71" spans="1:18" x14ac:dyDescent="0.25">
      <c r="A71" s="338" t="s">
        <v>104</v>
      </c>
      <c r="B71" s="356" t="s">
        <v>789</v>
      </c>
      <c r="C71" s="356"/>
      <c r="D71" s="356"/>
      <c r="E71" s="356"/>
      <c r="F71" s="356"/>
      <c r="G71" s="356"/>
      <c r="H71" s="356"/>
      <c r="I71" s="356"/>
      <c r="J71" s="356"/>
      <c r="K71" s="356"/>
      <c r="L71" s="356"/>
      <c r="M71" s="356"/>
      <c r="N71" s="339"/>
      <c r="O71" s="304"/>
      <c r="P71" s="304"/>
      <c r="Q71" s="304"/>
      <c r="R71" s="304"/>
    </row>
    <row r="72" spans="1:18" x14ac:dyDescent="0.25">
      <c r="A72" s="338" t="s">
        <v>104</v>
      </c>
      <c r="B72" s="356" t="s">
        <v>790</v>
      </c>
      <c r="C72" s="356"/>
      <c r="D72" s="356"/>
      <c r="E72" s="356"/>
      <c r="F72" s="356"/>
      <c r="G72" s="356"/>
      <c r="H72" s="356"/>
      <c r="I72" s="356"/>
      <c r="J72" s="356"/>
      <c r="K72" s="356"/>
      <c r="L72" s="356"/>
      <c r="M72" s="356"/>
      <c r="N72" s="339"/>
      <c r="O72" s="304"/>
      <c r="P72" s="304"/>
      <c r="Q72" s="304"/>
      <c r="R72" s="304"/>
    </row>
    <row r="73" spans="1:18" x14ac:dyDescent="0.25">
      <c r="A73" s="338" t="s">
        <v>104</v>
      </c>
      <c r="B73" s="356" t="s">
        <v>791</v>
      </c>
      <c r="C73" s="356"/>
      <c r="D73" s="356"/>
      <c r="E73" s="356"/>
      <c r="F73" s="356"/>
      <c r="G73" s="356"/>
      <c r="H73" s="356"/>
      <c r="I73" s="356"/>
      <c r="J73" s="356"/>
      <c r="K73" s="356"/>
      <c r="L73" s="356"/>
      <c r="M73" s="356"/>
      <c r="N73" s="339"/>
      <c r="O73" s="304"/>
      <c r="P73" s="304"/>
      <c r="Q73" s="304"/>
      <c r="R73" s="304"/>
    </row>
    <row r="74" spans="1:18" x14ac:dyDescent="0.25">
      <c r="A74" s="338" t="s">
        <v>104</v>
      </c>
      <c r="B74" s="356" t="s">
        <v>792</v>
      </c>
      <c r="C74" s="356"/>
      <c r="D74" s="356"/>
      <c r="E74" s="356"/>
      <c r="F74" s="356"/>
      <c r="G74" s="356"/>
      <c r="H74" s="356"/>
      <c r="I74" s="356"/>
      <c r="J74" s="356"/>
      <c r="K74" s="356"/>
      <c r="L74" s="356"/>
      <c r="M74" s="356"/>
      <c r="N74" s="339"/>
      <c r="O74" s="304"/>
      <c r="P74" s="304"/>
      <c r="Q74" s="304"/>
      <c r="R74" s="304"/>
    </row>
    <row r="75" spans="1:18" x14ac:dyDescent="0.25">
      <c r="A75" s="338" t="s">
        <v>104</v>
      </c>
      <c r="B75" s="356" t="s">
        <v>793</v>
      </c>
      <c r="C75" s="356"/>
      <c r="D75" s="356"/>
      <c r="E75" s="356"/>
      <c r="F75" s="356"/>
      <c r="G75" s="356"/>
      <c r="H75" s="356"/>
      <c r="I75" s="356"/>
      <c r="J75" s="356"/>
      <c r="K75" s="356"/>
      <c r="L75" s="356"/>
      <c r="M75" s="356"/>
      <c r="N75" s="339"/>
      <c r="O75" s="304"/>
      <c r="P75" s="304"/>
      <c r="Q75" s="304"/>
      <c r="R75" s="304"/>
    </row>
    <row r="76" spans="1:18" x14ac:dyDescent="0.25">
      <c r="A76" s="338" t="s">
        <v>104</v>
      </c>
      <c r="B76" s="356" t="s">
        <v>794</v>
      </c>
      <c r="C76" s="356"/>
      <c r="D76" s="356"/>
      <c r="E76" s="356"/>
      <c r="F76" s="356"/>
      <c r="G76" s="356"/>
      <c r="H76" s="356"/>
      <c r="I76" s="356"/>
      <c r="J76" s="356"/>
      <c r="K76" s="356"/>
      <c r="L76" s="356"/>
      <c r="M76" s="356"/>
      <c r="N76" s="339"/>
      <c r="O76" s="304"/>
      <c r="P76" s="304"/>
      <c r="Q76" s="304"/>
      <c r="R76" s="304"/>
    </row>
    <row r="77" spans="1:18" x14ac:dyDescent="0.25">
      <c r="A77" s="338" t="s">
        <v>104</v>
      </c>
      <c r="B77" s="354" t="s">
        <v>104</v>
      </c>
      <c r="C77" s="354"/>
      <c r="D77" s="354"/>
      <c r="E77" s="354"/>
      <c r="F77" s="354"/>
      <c r="G77" s="354"/>
      <c r="H77" s="354"/>
      <c r="I77" s="354"/>
      <c r="J77" s="354"/>
      <c r="K77" s="354"/>
      <c r="L77" s="354"/>
      <c r="M77" s="354"/>
      <c r="N77" s="339"/>
      <c r="O77" s="304"/>
      <c r="P77" s="304"/>
      <c r="Q77" s="304"/>
      <c r="R77" s="304"/>
    </row>
    <row r="78" spans="1:18" x14ac:dyDescent="0.25">
      <c r="A78" s="338" t="s">
        <v>104</v>
      </c>
      <c r="B78" s="354" t="s">
        <v>104</v>
      </c>
      <c r="C78" s="354"/>
      <c r="D78" s="354"/>
      <c r="E78" s="354"/>
      <c r="F78" s="354"/>
      <c r="G78" s="354"/>
      <c r="H78" s="354"/>
      <c r="I78" s="354"/>
      <c r="J78" s="354"/>
      <c r="K78" s="354"/>
      <c r="L78" s="354"/>
      <c r="M78" s="354"/>
      <c r="N78" s="339"/>
      <c r="O78" s="304"/>
      <c r="P78" s="304"/>
      <c r="Q78" s="304"/>
      <c r="R78" s="304"/>
    </row>
    <row r="79" spans="1:18" x14ac:dyDescent="0.25">
      <c r="A79" s="355" t="s">
        <v>95</v>
      </c>
      <c r="B79" s="355" t="s">
        <v>104</v>
      </c>
      <c r="C79" s="355"/>
      <c r="D79" s="355"/>
      <c r="E79" s="355"/>
      <c r="F79" s="355"/>
      <c r="G79" s="355"/>
      <c r="H79" s="355"/>
      <c r="I79" s="355"/>
      <c r="J79" s="355"/>
      <c r="K79" s="355"/>
      <c r="L79" s="355"/>
      <c r="M79" s="355"/>
      <c r="N79" s="339"/>
      <c r="O79" s="304"/>
      <c r="P79" s="304"/>
      <c r="Q79" s="304"/>
      <c r="R79" s="304"/>
    </row>
    <row r="80" spans="1:18" x14ac:dyDescent="0.25">
      <c r="A80" s="338" t="s">
        <v>795</v>
      </c>
      <c r="B80" s="354" t="s">
        <v>796</v>
      </c>
      <c r="C80" s="354"/>
      <c r="D80" s="354"/>
      <c r="E80" s="354"/>
      <c r="F80" s="354"/>
      <c r="G80" s="354"/>
      <c r="H80" s="354"/>
      <c r="I80" s="354"/>
      <c r="J80" s="354"/>
      <c r="K80" s="354"/>
      <c r="L80" s="354"/>
      <c r="M80" s="354"/>
      <c r="N80" s="339"/>
      <c r="O80" s="304"/>
      <c r="P80" s="304"/>
      <c r="Q80" s="304"/>
      <c r="R80" s="304"/>
    </row>
    <row r="81" spans="1:18" x14ac:dyDescent="0.25">
      <c r="A81" s="338" t="s">
        <v>797</v>
      </c>
      <c r="B81" s="354" t="s">
        <v>798</v>
      </c>
      <c r="C81" s="354"/>
      <c r="D81" s="354"/>
      <c r="E81" s="354"/>
      <c r="F81" s="354"/>
      <c r="G81" s="354"/>
      <c r="H81" s="354"/>
      <c r="I81" s="354"/>
      <c r="J81" s="354"/>
      <c r="K81" s="354"/>
      <c r="L81" s="354"/>
      <c r="M81" s="354"/>
      <c r="N81" s="339"/>
      <c r="O81" s="304"/>
      <c r="P81" s="304"/>
      <c r="Q81" s="304"/>
      <c r="R81" s="304"/>
    </row>
    <row r="82" spans="1:18" x14ac:dyDescent="0.25">
      <c r="A82" s="338" t="s">
        <v>799</v>
      </c>
      <c r="B82" s="354" t="s">
        <v>800</v>
      </c>
      <c r="C82" s="354"/>
      <c r="D82" s="354"/>
      <c r="E82" s="354"/>
      <c r="F82" s="354"/>
      <c r="G82" s="354"/>
      <c r="H82" s="354"/>
      <c r="I82" s="354"/>
      <c r="J82" s="354"/>
      <c r="K82" s="354"/>
      <c r="L82" s="354"/>
      <c r="M82" s="354"/>
      <c r="N82" s="339"/>
      <c r="O82" s="304"/>
      <c r="P82" s="304"/>
      <c r="Q82" s="304"/>
      <c r="R82" s="304"/>
    </row>
    <row r="83" spans="1:18" x14ac:dyDescent="0.25">
      <c r="A83" s="338" t="s">
        <v>801</v>
      </c>
      <c r="B83" s="354" t="s">
        <v>802</v>
      </c>
      <c r="C83" s="354"/>
      <c r="D83" s="354"/>
      <c r="E83" s="354"/>
      <c r="F83" s="354"/>
      <c r="G83" s="354"/>
      <c r="H83" s="354"/>
      <c r="I83" s="354"/>
      <c r="J83" s="354"/>
      <c r="K83" s="354"/>
      <c r="L83" s="354"/>
      <c r="M83" s="354"/>
      <c r="N83" s="339"/>
      <c r="O83" s="304"/>
      <c r="P83" s="304"/>
      <c r="Q83" s="304"/>
      <c r="R83" s="304"/>
    </row>
    <row r="84" spans="1:18" x14ac:dyDescent="0.25">
      <c r="A84" s="338" t="s">
        <v>803</v>
      </c>
      <c r="B84" s="354" t="s">
        <v>804</v>
      </c>
      <c r="C84" s="354"/>
      <c r="D84" s="354"/>
      <c r="E84" s="354"/>
      <c r="F84" s="354"/>
      <c r="G84" s="354"/>
      <c r="H84" s="354"/>
      <c r="I84" s="354"/>
      <c r="J84" s="354"/>
      <c r="K84" s="354"/>
      <c r="L84" s="354"/>
      <c r="M84" s="354"/>
      <c r="N84" s="339"/>
      <c r="O84" s="304"/>
      <c r="P84" s="304"/>
      <c r="Q84" s="304"/>
      <c r="R84" s="304"/>
    </row>
    <row r="85" spans="1:18" x14ac:dyDescent="0.25">
      <c r="A85" s="338" t="s">
        <v>805</v>
      </c>
      <c r="B85" s="354" t="s">
        <v>806</v>
      </c>
      <c r="C85" s="354"/>
      <c r="D85" s="354"/>
      <c r="E85" s="354"/>
      <c r="F85" s="354"/>
      <c r="G85" s="354"/>
      <c r="H85" s="354"/>
      <c r="I85" s="354"/>
      <c r="J85" s="354"/>
      <c r="K85" s="354"/>
      <c r="L85" s="354"/>
      <c r="M85" s="354"/>
      <c r="N85" s="339"/>
      <c r="O85" s="304"/>
      <c r="P85" s="304"/>
      <c r="Q85" s="304"/>
      <c r="R85" s="304"/>
    </row>
    <row r="86" spans="1:18" x14ac:dyDescent="0.25">
      <c r="A86" s="338" t="s">
        <v>807</v>
      </c>
      <c r="B86" s="354" t="s">
        <v>808</v>
      </c>
      <c r="C86" s="354"/>
      <c r="D86" s="354"/>
      <c r="E86" s="354"/>
      <c r="F86" s="354"/>
      <c r="G86" s="354"/>
      <c r="H86" s="354"/>
      <c r="I86" s="354"/>
      <c r="J86" s="354"/>
      <c r="K86" s="354"/>
      <c r="L86" s="354"/>
      <c r="M86" s="354"/>
      <c r="N86" s="339"/>
      <c r="O86" s="304"/>
      <c r="P86" s="304"/>
      <c r="Q86" s="304"/>
      <c r="R86" s="304"/>
    </row>
    <row r="87" spans="1:18" x14ac:dyDescent="0.25">
      <c r="A87" s="338" t="s">
        <v>743</v>
      </c>
      <c r="B87" s="354" t="s">
        <v>809</v>
      </c>
      <c r="C87" s="354"/>
      <c r="D87" s="354"/>
      <c r="E87" s="354"/>
      <c r="F87" s="354"/>
      <c r="G87" s="354"/>
      <c r="H87" s="354"/>
      <c r="I87" s="354"/>
      <c r="J87" s="354"/>
      <c r="K87" s="354"/>
      <c r="L87" s="354"/>
      <c r="M87" s="354"/>
      <c r="N87" s="339"/>
      <c r="O87" s="304"/>
      <c r="P87" s="304"/>
      <c r="Q87" s="304"/>
      <c r="R87" s="304"/>
    </row>
    <row r="88" spans="1:18" x14ac:dyDescent="0.25">
      <c r="A88" s="338" t="s">
        <v>810</v>
      </c>
      <c r="B88" s="354" t="s">
        <v>811</v>
      </c>
      <c r="C88" s="354"/>
      <c r="D88" s="354"/>
      <c r="E88" s="354"/>
      <c r="F88" s="354"/>
      <c r="G88" s="354"/>
      <c r="H88" s="354"/>
      <c r="I88" s="354"/>
      <c r="J88" s="354"/>
      <c r="K88" s="354"/>
      <c r="L88" s="354"/>
      <c r="M88" s="354"/>
      <c r="N88" s="339"/>
      <c r="O88" s="304"/>
      <c r="P88" s="304"/>
      <c r="Q88" s="304"/>
      <c r="R88" s="304"/>
    </row>
    <row r="89" spans="1:18" x14ac:dyDescent="0.25">
      <c r="A89" s="304" t="s">
        <v>812</v>
      </c>
      <c r="B89" s="354" t="s">
        <v>813</v>
      </c>
      <c r="C89" s="354"/>
      <c r="D89" s="354"/>
      <c r="E89" s="354"/>
      <c r="F89" s="354"/>
      <c r="G89" s="354"/>
      <c r="H89" s="354"/>
      <c r="I89" s="354"/>
      <c r="J89" s="354"/>
      <c r="K89" s="354"/>
      <c r="L89" s="354"/>
      <c r="M89" s="354"/>
      <c r="N89" s="304"/>
      <c r="O89" s="304"/>
      <c r="P89" s="304"/>
      <c r="Q89" s="304"/>
      <c r="R89" s="304"/>
    </row>
    <row r="90" spans="1:18" x14ac:dyDescent="0.25">
      <c r="A90" s="304" t="s">
        <v>814</v>
      </c>
      <c r="B90" s="354" t="s">
        <v>815</v>
      </c>
      <c r="C90" s="354"/>
      <c r="D90" s="354"/>
      <c r="E90" s="354"/>
      <c r="F90" s="354"/>
      <c r="G90" s="354"/>
      <c r="H90" s="354"/>
      <c r="I90" s="354"/>
      <c r="J90" s="354"/>
      <c r="K90" s="354"/>
      <c r="L90" s="354"/>
      <c r="M90" s="354"/>
      <c r="N90" s="304"/>
      <c r="O90" s="304"/>
      <c r="P90" s="304"/>
      <c r="Q90" s="304"/>
      <c r="R90" s="304"/>
    </row>
    <row r="91" spans="1:18" x14ac:dyDescent="0.25">
      <c r="A91" s="304" t="s">
        <v>816</v>
      </c>
      <c r="B91" s="354" t="s">
        <v>817</v>
      </c>
      <c r="C91" s="354"/>
      <c r="D91" s="354"/>
      <c r="E91" s="354"/>
      <c r="F91" s="354"/>
      <c r="G91" s="354"/>
      <c r="H91" s="354"/>
      <c r="I91" s="354"/>
      <c r="J91" s="354"/>
      <c r="K91" s="354"/>
      <c r="L91" s="354"/>
      <c r="M91" s="354"/>
      <c r="N91" s="304"/>
      <c r="O91" s="304"/>
      <c r="P91" s="304"/>
      <c r="Q91" s="304"/>
      <c r="R91" s="304"/>
    </row>
    <row r="92" spans="1:18" x14ac:dyDescent="0.25">
      <c r="A92" s="304"/>
      <c r="B92" s="354"/>
      <c r="C92" s="354"/>
      <c r="D92" s="354"/>
      <c r="E92" s="354"/>
      <c r="F92" s="354"/>
      <c r="G92" s="354"/>
      <c r="H92" s="354"/>
      <c r="I92" s="354"/>
      <c r="J92" s="354"/>
      <c r="K92" s="354"/>
      <c r="L92" s="354"/>
      <c r="M92" s="354"/>
      <c r="N92" s="304"/>
      <c r="O92" s="304"/>
      <c r="P92" s="304"/>
      <c r="Q92" s="304"/>
      <c r="R92" s="304"/>
    </row>
    <row r="93" spans="1:18" x14ac:dyDescent="0.25">
      <c r="A93" s="304"/>
      <c r="B93" s="354"/>
      <c r="C93" s="354"/>
      <c r="D93" s="354"/>
      <c r="E93" s="354"/>
      <c r="F93" s="354"/>
      <c r="G93" s="354"/>
      <c r="H93" s="354"/>
      <c r="I93" s="354"/>
      <c r="J93" s="354"/>
      <c r="K93" s="354"/>
      <c r="L93" s="354"/>
      <c r="M93" s="354"/>
      <c r="N93" s="304"/>
      <c r="O93" s="304"/>
      <c r="P93" s="304"/>
      <c r="Q93" s="304"/>
      <c r="R93" s="304"/>
    </row>
    <row r="94" spans="1:18" x14ac:dyDescent="0.25">
      <c r="A94" s="304"/>
      <c r="B94" s="354"/>
      <c r="C94" s="354"/>
      <c r="D94" s="354"/>
      <c r="E94" s="354"/>
      <c r="F94" s="354"/>
      <c r="G94" s="354"/>
      <c r="H94" s="354"/>
      <c r="I94" s="354"/>
      <c r="J94" s="354"/>
      <c r="K94" s="354"/>
      <c r="L94" s="354"/>
      <c r="M94" s="354"/>
      <c r="N94" s="304"/>
      <c r="O94" s="304"/>
      <c r="P94" s="304"/>
      <c r="Q94" s="304"/>
      <c r="R94" s="304"/>
    </row>
    <row r="95" spans="1:18" x14ac:dyDescent="0.25">
      <c r="A95" s="304"/>
      <c r="B95" s="354"/>
      <c r="C95" s="354"/>
      <c r="D95" s="354"/>
      <c r="E95" s="354"/>
      <c r="F95" s="354"/>
      <c r="G95" s="354"/>
      <c r="H95" s="354"/>
      <c r="I95" s="354"/>
      <c r="J95" s="354"/>
      <c r="K95" s="354"/>
      <c r="L95" s="354"/>
      <c r="M95" s="354"/>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57"/>
      <c r="F1" s="358"/>
      <c r="G1" s="358"/>
      <c r="H1" s="358"/>
      <c r="I1" s="358"/>
      <c r="J1" s="358"/>
      <c r="K1" s="358"/>
      <c r="L1" s="358"/>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701</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702</v>
      </c>
      <c r="E6" s="320">
        <v>1000</v>
      </c>
      <c r="F6" s="320">
        <v>1000</v>
      </c>
      <c r="G6" s="320">
        <v>1000</v>
      </c>
      <c r="H6" s="320">
        <v>1000</v>
      </c>
      <c r="I6" s="320">
        <v>1000</v>
      </c>
      <c r="J6" s="320">
        <v>1000</v>
      </c>
      <c r="K6" s="320">
        <v>1000</v>
      </c>
      <c r="L6" s="320">
        <v>1000</v>
      </c>
      <c r="M6" s="321" t="s">
        <v>104</v>
      </c>
      <c r="N6" s="321" t="s">
        <v>104</v>
      </c>
      <c r="O6" s="321" t="s">
        <v>104</v>
      </c>
      <c r="P6" s="304"/>
      <c r="Q6" s="304" t="s">
        <v>766</v>
      </c>
      <c r="R6" s="304"/>
      <c r="S6" s="304"/>
    </row>
    <row r="7" spans="3:19" x14ac:dyDescent="0.25">
      <c r="C7" s="318"/>
      <c r="D7" s="319" t="s">
        <v>703</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704</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766</v>
      </c>
      <c r="R8" s="304"/>
      <c r="S8" s="304"/>
    </row>
    <row r="9" spans="3:19" x14ac:dyDescent="0.25">
      <c r="C9" s="318"/>
      <c r="D9" s="319" t="s">
        <v>705</v>
      </c>
      <c r="E9" s="320">
        <v>100</v>
      </c>
      <c r="F9" s="320">
        <v>100</v>
      </c>
      <c r="G9" s="320">
        <v>100</v>
      </c>
      <c r="H9" s="320">
        <v>100</v>
      </c>
      <c r="I9" s="320">
        <v>100</v>
      </c>
      <c r="J9" s="320">
        <v>100</v>
      </c>
      <c r="K9" s="320">
        <v>100</v>
      </c>
      <c r="L9" s="320">
        <v>100</v>
      </c>
      <c r="M9" s="321" t="s">
        <v>104</v>
      </c>
      <c r="N9" s="321" t="s">
        <v>104</v>
      </c>
      <c r="O9" s="321" t="s">
        <v>104</v>
      </c>
      <c r="P9" s="304"/>
      <c r="Q9" s="304" t="s">
        <v>766</v>
      </c>
      <c r="R9" s="304"/>
      <c r="S9" s="304"/>
    </row>
    <row r="10" spans="3:19" x14ac:dyDescent="0.25">
      <c r="C10" s="318"/>
      <c r="D10" s="319" t="s">
        <v>706</v>
      </c>
      <c r="E10" s="324">
        <v>53.852499999999964</v>
      </c>
      <c r="F10" s="324">
        <v>50.635483443573627</v>
      </c>
      <c r="G10" s="324">
        <v>48.087999999999965</v>
      </c>
      <c r="H10" s="324">
        <v>44.617021276595743</v>
      </c>
      <c r="I10" s="324">
        <v>54.558232888682319</v>
      </c>
      <c r="J10" s="324">
        <v>58.100933355965701</v>
      </c>
      <c r="K10" s="324">
        <v>42</v>
      </c>
      <c r="L10" s="324">
        <v>47.234042553191486</v>
      </c>
      <c r="M10" s="321" t="s">
        <v>707</v>
      </c>
      <c r="N10" s="321" t="s">
        <v>708</v>
      </c>
      <c r="O10" s="321" t="s">
        <v>709</v>
      </c>
      <c r="P10" s="304"/>
      <c r="Q10" s="304" t="s">
        <v>766</v>
      </c>
      <c r="R10" s="304"/>
      <c r="S10" s="304"/>
    </row>
    <row r="11" spans="3:19" x14ac:dyDescent="0.25">
      <c r="C11" s="318"/>
      <c r="D11" s="319" t="s">
        <v>710</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708</v>
      </c>
      <c r="O11" s="321" t="s">
        <v>709</v>
      </c>
      <c r="P11" s="304"/>
      <c r="Q11" s="304" t="s">
        <v>766</v>
      </c>
      <c r="R11" s="304"/>
      <c r="S11" s="304"/>
    </row>
    <row r="12" spans="3:19" x14ac:dyDescent="0.25">
      <c r="C12" s="318"/>
      <c r="D12" s="319" t="s">
        <v>711</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766</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766</v>
      </c>
      <c r="R13" s="304"/>
      <c r="S13" s="304"/>
    </row>
    <row r="14" spans="3:19" x14ac:dyDescent="0.25">
      <c r="C14" s="318"/>
      <c r="D14" s="319" t="s">
        <v>712</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766</v>
      </c>
      <c r="R14" s="304"/>
      <c r="S14" s="304"/>
    </row>
    <row r="15" spans="3:19" x14ac:dyDescent="0.25">
      <c r="C15" s="318"/>
      <c r="D15" s="319" t="s">
        <v>713</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714</v>
      </c>
      <c r="N15" s="321" t="s">
        <v>104</v>
      </c>
      <c r="O15" s="321" t="s">
        <v>104</v>
      </c>
      <c r="P15" s="304"/>
      <c r="Q15" s="304" t="s">
        <v>766</v>
      </c>
      <c r="R15" s="304"/>
      <c r="S15" s="304"/>
    </row>
    <row r="16" spans="3:19" x14ac:dyDescent="0.25">
      <c r="C16" s="318"/>
      <c r="D16" s="319" t="s">
        <v>715</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766</v>
      </c>
      <c r="R16" s="304"/>
      <c r="S16" s="304"/>
    </row>
    <row r="17" spans="3:19" x14ac:dyDescent="0.25">
      <c r="C17" s="318"/>
      <c r="D17" s="319" t="s">
        <v>716</v>
      </c>
      <c r="E17" s="324">
        <v>3</v>
      </c>
      <c r="F17" s="324">
        <v>3</v>
      </c>
      <c r="G17" s="324">
        <v>3</v>
      </c>
      <c r="H17" s="324">
        <v>3</v>
      </c>
      <c r="I17" s="324">
        <v>3</v>
      </c>
      <c r="J17" s="324">
        <v>3</v>
      </c>
      <c r="K17" s="324">
        <v>3</v>
      </c>
      <c r="L17" s="324">
        <v>3</v>
      </c>
      <c r="M17" s="321" t="s">
        <v>92</v>
      </c>
      <c r="N17" s="321" t="s">
        <v>104</v>
      </c>
      <c r="O17" s="321" t="s">
        <v>104</v>
      </c>
      <c r="P17" s="304"/>
      <c r="Q17" s="304" t="s">
        <v>766</v>
      </c>
      <c r="R17" s="304"/>
      <c r="S17" s="304"/>
    </row>
    <row r="18" spans="3:19" x14ac:dyDescent="0.25">
      <c r="C18" s="318"/>
      <c r="D18" s="319" t="s">
        <v>717</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766</v>
      </c>
      <c r="R18" s="304"/>
      <c r="S18" s="304"/>
    </row>
    <row r="19" spans="3:19" x14ac:dyDescent="0.25">
      <c r="C19" s="318"/>
      <c r="D19" s="319" t="s">
        <v>718</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766</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766</v>
      </c>
      <c r="R20" s="304"/>
      <c r="S20" s="304"/>
    </row>
    <row r="21" spans="3:19" x14ac:dyDescent="0.25">
      <c r="C21" s="318"/>
      <c r="D21" s="319" t="s">
        <v>719</v>
      </c>
      <c r="E21" s="320">
        <v>11</v>
      </c>
      <c r="F21" s="320">
        <v>11</v>
      </c>
      <c r="G21" s="320">
        <v>11</v>
      </c>
      <c r="H21" s="320">
        <v>11</v>
      </c>
      <c r="I21" s="320">
        <v>11</v>
      </c>
      <c r="J21" s="320">
        <v>11</v>
      </c>
      <c r="K21" s="320">
        <v>11</v>
      </c>
      <c r="L21" s="320">
        <v>11</v>
      </c>
      <c r="M21" s="321" t="s">
        <v>79</v>
      </c>
      <c r="N21" s="321" t="s">
        <v>104</v>
      </c>
      <c r="O21" s="321" t="s">
        <v>104</v>
      </c>
      <c r="P21" s="304"/>
      <c r="Q21" s="304" t="s">
        <v>766</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766</v>
      </c>
      <c r="R22" s="304"/>
      <c r="S22" s="304"/>
    </row>
    <row r="23" spans="3:19" x14ac:dyDescent="0.25">
      <c r="C23" s="318"/>
      <c r="D23" s="319" t="s">
        <v>720</v>
      </c>
      <c r="E23" s="320">
        <v>65500</v>
      </c>
      <c r="F23" s="320">
        <v>77500</v>
      </c>
      <c r="G23" s="320">
        <v>90000</v>
      </c>
      <c r="H23" s="320">
        <v>105000</v>
      </c>
      <c r="I23" s="320">
        <v>46000</v>
      </c>
      <c r="J23" s="320">
        <v>64000</v>
      </c>
      <c r="K23" s="320">
        <v>86500</v>
      </c>
      <c r="L23" s="320">
        <v>123500</v>
      </c>
      <c r="M23" s="321" t="s">
        <v>721</v>
      </c>
      <c r="N23" s="321" t="s">
        <v>818</v>
      </c>
      <c r="O23" s="321" t="s">
        <v>723</v>
      </c>
      <c r="P23" s="304"/>
      <c r="Q23" s="304" t="s">
        <v>766</v>
      </c>
      <c r="R23" s="304"/>
      <c r="S23" s="304"/>
    </row>
    <row r="24" spans="3:19" x14ac:dyDescent="0.25">
      <c r="C24" s="318"/>
      <c r="D24" s="319" t="s">
        <v>218</v>
      </c>
      <c r="E24" s="324">
        <v>3</v>
      </c>
      <c r="F24" s="324">
        <v>3</v>
      </c>
      <c r="G24" s="324">
        <v>3</v>
      </c>
      <c r="H24" s="324">
        <v>3</v>
      </c>
      <c r="I24" s="324">
        <v>3</v>
      </c>
      <c r="J24" s="327" t="s">
        <v>724</v>
      </c>
      <c r="K24" s="324">
        <v>3</v>
      </c>
      <c r="L24" s="327" t="s">
        <v>724</v>
      </c>
      <c r="M24" s="321" t="s">
        <v>86</v>
      </c>
      <c r="N24" s="321" t="s">
        <v>104</v>
      </c>
      <c r="O24" s="321" t="s">
        <v>104</v>
      </c>
      <c r="P24" s="342"/>
      <c r="Q24" s="304" t="s">
        <v>766</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766</v>
      </c>
      <c r="R25" s="304"/>
      <c r="S25" s="304"/>
    </row>
    <row r="26" spans="3:19" x14ac:dyDescent="0.25">
      <c r="C26" s="318"/>
      <c r="D26" s="319" t="s">
        <v>725</v>
      </c>
      <c r="E26" s="320">
        <v>900</v>
      </c>
      <c r="F26" s="320">
        <v>600</v>
      </c>
      <c r="G26" s="320">
        <v>450</v>
      </c>
      <c r="H26" s="320">
        <v>325</v>
      </c>
      <c r="I26" s="320">
        <v>950</v>
      </c>
      <c r="J26" s="320">
        <v>1450</v>
      </c>
      <c r="K26" s="320">
        <v>250</v>
      </c>
      <c r="L26" s="320">
        <v>400</v>
      </c>
      <c r="M26" s="321" t="s">
        <v>726</v>
      </c>
      <c r="N26" s="321" t="s">
        <v>819</v>
      </c>
      <c r="O26" s="321" t="s">
        <v>728</v>
      </c>
      <c r="P26" s="304" t="s">
        <v>766</v>
      </c>
      <c r="Q26" s="304" t="s">
        <v>766</v>
      </c>
      <c r="R26" s="304"/>
      <c r="S26" s="304"/>
    </row>
    <row r="27" spans="3:19" x14ac:dyDescent="0.25">
      <c r="C27" s="318"/>
      <c r="D27" s="319" t="s">
        <v>729</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730</v>
      </c>
      <c r="N27" s="321" t="s">
        <v>104</v>
      </c>
      <c r="O27" s="321" t="s">
        <v>104</v>
      </c>
      <c r="P27" s="304"/>
      <c r="Q27" s="304" t="s">
        <v>766</v>
      </c>
      <c r="R27" s="343"/>
      <c r="S27" s="343"/>
    </row>
    <row r="28" spans="3:19" x14ac:dyDescent="0.25">
      <c r="C28" s="318"/>
      <c r="D28" s="319" t="s">
        <v>731</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730</v>
      </c>
      <c r="N28" s="321" t="s">
        <v>104</v>
      </c>
      <c r="O28" s="321" t="s">
        <v>104</v>
      </c>
      <c r="P28" s="304"/>
      <c r="Q28" s="304" t="s">
        <v>766</v>
      </c>
      <c r="R28" s="343"/>
      <c r="S28" s="343"/>
    </row>
    <row r="29" spans="3:19" x14ac:dyDescent="0.25">
      <c r="C29" s="318"/>
      <c r="D29" s="319" t="s">
        <v>732</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730</v>
      </c>
      <c r="N29" s="321" t="s">
        <v>104</v>
      </c>
      <c r="O29" s="321" t="s">
        <v>104</v>
      </c>
      <c r="P29" s="304"/>
      <c r="Q29" s="304" t="s">
        <v>766</v>
      </c>
      <c r="R29" s="343"/>
      <c r="S29" s="343"/>
    </row>
    <row r="30" spans="3:19" x14ac:dyDescent="0.25">
      <c r="C30" s="318"/>
      <c r="D30" s="319" t="s">
        <v>733</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730</v>
      </c>
      <c r="N30" s="321" t="s">
        <v>104</v>
      </c>
      <c r="O30" s="321" t="s">
        <v>104</v>
      </c>
      <c r="P30" s="304"/>
      <c r="Q30" s="304" t="s">
        <v>766</v>
      </c>
      <c r="R30" s="343"/>
      <c r="S30" s="343"/>
    </row>
    <row r="31" spans="3:19" x14ac:dyDescent="0.25">
      <c r="C31" s="318"/>
      <c r="D31" s="319" t="s">
        <v>734</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730</v>
      </c>
      <c r="N31" s="321" t="s">
        <v>104</v>
      </c>
      <c r="O31" s="321" t="s">
        <v>104</v>
      </c>
      <c r="P31" s="304"/>
      <c r="Q31" s="304" t="s">
        <v>766</v>
      </c>
      <c r="R31" s="343"/>
      <c r="S31" s="343"/>
    </row>
    <row r="32" spans="3:19" x14ac:dyDescent="0.25">
      <c r="C32" s="318"/>
      <c r="D32" s="319" t="s">
        <v>735</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730</v>
      </c>
      <c r="N32" s="321" t="s">
        <v>104</v>
      </c>
      <c r="O32" s="321" t="s">
        <v>104</v>
      </c>
      <c r="P32" s="304"/>
      <c r="Q32" s="304" t="s">
        <v>766</v>
      </c>
      <c r="R32" s="343"/>
      <c r="S32" s="343"/>
    </row>
    <row r="33" spans="3:19" x14ac:dyDescent="0.25">
      <c r="C33" s="318"/>
      <c r="D33" s="319" t="s">
        <v>736</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737</v>
      </c>
      <c r="N33" s="321" t="s">
        <v>104</v>
      </c>
      <c r="O33" s="321" t="s">
        <v>104</v>
      </c>
      <c r="P33" s="304"/>
      <c r="Q33" s="304" t="s">
        <v>766</v>
      </c>
      <c r="R33" s="343"/>
      <c r="S33" s="343"/>
    </row>
    <row r="34" spans="3:19" x14ac:dyDescent="0.25">
      <c r="C34" s="318"/>
      <c r="D34" s="319" t="s">
        <v>738</v>
      </c>
      <c r="E34" s="320">
        <v>90</v>
      </c>
      <c r="F34" s="320">
        <v>90</v>
      </c>
      <c r="G34" s="320">
        <v>90</v>
      </c>
      <c r="H34" s="320">
        <v>90</v>
      </c>
      <c r="I34" s="320">
        <v>90</v>
      </c>
      <c r="J34" s="320">
        <v>90</v>
      </c>
      <c r="K34" s="320">
        <v>90</v>
      </c>
      <c r="L34" s="320">
        <v>90</v>
      </c>
      <c r="M34" s="321" t="s">
        <v>739</v>
      </c>
      <c r="N34" s="321" t="s">
        <v>104</v>
      </c>
      <c r="O34" s="321" t="s">
        <v>104</v>
      </c>
      <c r="P34" s="304"/>
      <c r="Q34" s="304" t="s">
        <v>766</v>
      </c>
      <c r="R34" s="304"/>
      <c r="S34" s="304"/>
    </row>
    <row r="35" spans="3:19" x14ac:dyDescent="0.25">
      <c r="C35" s="318"/>
      <c r="D35" s="319" t="s">
        <v>740</v>
      </c>
      <c r="E35" s="320">
        <v>10</v>
      </c>
      <c r="F35" s="320">
        <v>10</v>
      </c>
      <c r="G35" s="320">
        <v>10</v>
      </c>
      <c r="H35" s="320">
        <v>10</v>
      </c>
      <c r="I35" s="320">
        <v>10</v>
      </c>
      <c r="J35" s="320">
        <v>10</v>
      </c>
      <c r="K35" s="320">
        <v>10</v>
      </c>
      <c r="L35" s="320">
        <v>10</v>
      </c>
      <c r="M35" s="321" t="s">
        <v>739</v>
      </c>
      <c r="N35" s="321" t="s">
        <v>104</v>
      </c>
      <c r="O35" s="321" t="s">
        <v>104</v>
      </c>
      <c r="P35" s="304"/>
      <c r="Q35" s="304" t="s">
        <v>766</v>
      </c>
      <c r="R35" s="304"/>
      <c r="S35" s="304"/>
    </row>
    <row r="36" spans="3:19" x14ac:dyDescent="0.25">
      <c r="C36" s="318"/>
      <c r="D36" s="319" t="s">
        <v>741</v>
      </c>
      <c r="E36" s="320">
        <v>2</v>
      </c>
      <c r="F36" s="320">
        <v>2</v>
      </c>
      <c r="G36" s="320">
        <v>2</v>
      </c>
      <c r="H36" s="320">
        <v>2</v>
      </c>
      <c r="I36" s="320">
        <v>2</v>
      </c>
      <c r="J36" s="320">
        <v>2</v>
      </c>
      <c r="K36" s="320">
        <v>2</v>
      </c>
      <c r="L36" s="320">
        <v>2</v>
      </c>
      <c r="M36" s="321" t="s">
        <v>742</v>
      </c>
      <c r="N36" s="321" t="s">
        <v>743</v>
      </c>
      <c r="O36" s="321" t="s">
        <v>744</v>
      </c>
      <c r="P36" s="304"/>
      <c r="Q36" s="304" t="s">
        <v>766</v>
      </c>
      <c r="R36" s="304"/>
      <c r="S36" s="304"/>
    </row>
    <row r="37" spans="3:19" x14ac:dyDescent="0.25">
      <c r="C37" s="318"/>
      <c r="D37" s="319" t="s">
        <v>745</v>
      </c>
      <c r="E37" s="320" t="s">
        <v>85</v>
      </c>
      <c r="F37" s="320" t="s">
        <v>85</v>
      </c>
      <c r="G37" s="320" t="s">
        <v>85</v>
      </c>
      <c r="H37" s="320" t="s">
        <v>85</v>
      </c>
      <c r="I37" s="320" t="s">
        <v>104</v>
      </c>
      <c r="J37" s="320" t="s">
        <v>104</v>
      </c>
      <c r="K37" s="320" t="s">
        <v>104</v>
      </c>
      <c r="L37" s="320" t="s">
        <v>104</v>
      </c>
      <c r="M37" s="321" t="s">
        <v>746</v>
      </c>
      <c r="N37" s="321" t="s">
        <v>104</v>
      </c>
      <c r="O37" s="321" t="s">
        <v>104</v>
      </c>
      <c r="P37" s="304"/>
      <c r="Q37" s="304" t="s">
        <v>766</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766</v>
      </c>
      <c r="R38" s="304"/>
      <c r="S38" s="304"/>
    </row>
    <row r="39" spans="3:19" x14ac:dyDescent="0.25">
      <c r="C39" s="318"/>
      <c r="D39" s="319" t="s">
        <v>747</v>
      </c>
      <c r="E39" s="324">
        <v>2.8</v>
      </c>
      <c r="F39" s="324">
        <v>5</v>
      </c>
      <c r="G39" s="324">
        <v>7.5</v>
      </c>
      <c r="H39" s="324">
        <v>10</v>
      </c>
      <c r="I39" s="324">
        <v>1.5</v>
      </c>
      <c r="J39" s="324">
        <v>3</v>
      </c>
      <c r="K39" s="324">
        <v>7.5</v>
      </c>
      <c r="L39" s="324">
        <v>12.5</v>
      </c>
      <c r="M39" s="321" t="s">
        <v>748</v>
      </c>
      <c r="N39" s="321" t="s">
        <v>743</v>
      </c>
      <c r="O39" s="321" t="s">
        <v>744</v>
      </c>
      <c r="P39" s="304"/>
      <c r="Q39" s="304" t="s">
        <v>766</v>
      </c>
      <c r="R39" s="304"/>
      <c r="S39" s="304"/>
    </row>
    <row r="40" spans="3:19" x14ac:dyDescent="0.25">
      <c r="C40" s="318"/>
      <c r="D40" s="319" t="s">
        <v>749</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766</v>
      </c>
      <c r="R40" s="304"/>
      <c r="S40" s="304"/>
    </row>
    <row r="41" spans="3:19" x14ac:dyDescent="0.25">
      <c r="C41" s="318"/>
      <c r="D41" s="329" t="s">
        <v>750</v>
      </c>
      <c r="E41" s="324">
        <v>0.3</v>
      </c>
      <c r="F41" s="324">
        <v>0.2</v>
      </c>
      <c r="G41" s="324">
        <v>0.16666666666666666</v>
      </c>
      <c r="H41" s="324">
        <v>0.2</v>
      </c>
      <c r="I41" s="324">
        <v>0.3</v>
      </c>
      <c r="J41" s="324">
        <v>1</v>
      </c>
      <c r="K41" s="324">
        <v>0.1</v>
      </c>
      <c r="L41" s="324">
        <v>0.3</v>
      </c>
      <c r="M41" s="321" t="s">
        <v>752</v>
      </c>
      <c r="N41" s="321" t="s">
        <v>753</v>
      </c>
      <c r="O41" s="321" t="s">
        <v>754</v>
      </c>
      <c r="P41" s="330"/>
      <c r="Q41" s="304" t="s">
        <v>766</v>
      </c>
      <c r="R41" s="304"/>
      <c r="S41" s="304"/>
    </row>
    <row r="42" spans="3:19" x14ac:dyDescent="0.25">
      <c r="C42" s="318"/>
      <c r="D42" s="319" t="s">
        <v>755</v>
      </c>
      <c r="E42" s="324">
        <v>1.5</v>
      </c>
      <c r="F42" s="324">
        <v>2</v>
      </c>
      <c r="G42" s="324">
        <v>5</v>
      </c>
      <c r="H42" s="324">
        <v>10</v>
      </c>
      <c r="I42" s="324">
        <v>1</v>
      </c>
      <c r="J42" s="324">
        <v>1.3</v>
      </c>
      <c r="K42" s="324">
        <v>10</v>
      </c>
      <c r="L42" s="324">
        <v>10</v>
      </c>
      <c r="M42" s="321" t="s">
        <v>79</v>
      </c>
      <c r="N42" s="321" t="s">
        <v>756</v>
      </c>
      <c r="O42" s="321" t="s">
        <v>757</v>
      </c>
      <c r="P42" s="304"/>
      <c r="Q42" s="304" t="s">
        <v>766</v>
      </c>
      <c r="R42" s="304"/>
      <c r="S42" s="304"/>
    </row>
    <row r="43" spans="3:19" x14ac:dyDescent="0.25">
      <c r="C43" s="318"/>
      <c r="D43" s="319" t="s">
        <v>758</v>
      </c>
      <c r="E43" s="328">
        <v>0.17249999999999999</v>
      </c>
      <c r="F43" s="328">
        <v>0.125</v>
      </c>
      <c r="G43" s="328">
        <v>0.1</v>
      </c>
      <c r="H43" s="328">
        <v>0.1</v>
      </c>
      <c r="I43" s="328">
        <v>0.19000000000000003</v>
      </c>
      <c r="J43" s="328">
        <v>0.24999999999999997</v>
      </c>
      <c r="K43" s="328">
        <v>0.10500000000000001</v>
      </c>
      <c r="L43" s="328">
        <v>9.5000000000000001E-2</v>
      </c>
      <c r="M43" s="321" t="s">
        <v>759</v>
      </c>
      <c r="N43" s="321" t="s">
        <v>820</v>
      </c>
      <c r="O43" s="321" t="s">
        <v>761</v>
      </c>
      <c r="P43" s="304"/>
      <c r="Q43" s="304" t="s">
        <v>766</v>
      </c>
      <c r="R43" s="304"/>
      <c r="S43" s="304"/>
    </row>
    <row r="44" spans="3:19" x14ac:dyDescent="0.25">
      <c r="C44" s="318"/>
      <c r="D44" s="319" t="s">
        <v>762</v>
      </c>
      <c r="E44" s="320">
        <v>8.5106382978723403</v>
      </c>
      <c r="F44" s="320">
        <v>5</v>
      </c>
      <c r="G44" s="320">
        <v>4.1489361702127656</v>
      </c>
      <c r="H44" s="320">
        <v>3.1117021276595702</v>
      </c>
      <c r="I44" s="320">
        <v>15</v>
      </c>
      <c r="J44" s="320">
        <v>7.5</v>
      </c>
      <c r="K44" s="320">
        <v>4.6675531914893611</v>
      </c>
      <c r="L44" s="320">
        <v>2.3337765957446805</v>
      </c>
      <c r="M44" s="321" t="s">
        <v>763</v>
      </c>
      <c r="N44" s="321" t="s">
        <v>104</v>
      </c>
      <c r="O44" s="321" t="s">
        <v>104</v>
      </c>
      <c r="P44" s="304"/>
      <c r="Q44" s="304" t="s">
        <v>766</v>
      </c>
      <c r="R44" s="304"/>
      <c r="S44" s="304"/>
    </row>
    <row r="45" spans="3:19" x14ac:dyDescent="0.25">
      <c r="C45" s="318"/>
      <c r="D45" s="319" t="s">
        <v>764</v>
      </c>
      <c r="E45" s="320">
        <v>69.787234042553195</v>
      </c>
      <c r="F45" s="320">
        <v>41</v>
      </c>
      <c r="G45" s="320">
        <v>34.021276595744681</v>
      </c>
      <c r="H45" s="320">
        <v>25.51595744680851</v>
      </c>
      <c r="I45" s="322">
        <v>65.599999999999994</v>
      </c>
      <c r="J45" s="322">
        <v>123</v>
      </c>
      <c r="K45" s="322">
        <v>20.412765957446808</v>
      </c>
      <c r="L45" s="322">
        <v>38.273936170212764</v>
      </c>
      <c r="M45" s="321" t="s">
        <v>765</v>
      </c>
      <c r="N45" s="321" t="s">
        <v>104</v>
      </c>
      <c r="O45" s="321" t="s">
        <v>104</v>
      </c>
      <c r="P45" s="330"/>
      <c r="Q45" s="304" t="s">
        <v>766</v>
      </c>
      <c r="R45" s="304"/>
      <c r="S45" s="304"/>
    </row>
    <row r="46" spans="3:19" ht="13.8" thickBot="1" x14ac:dyDescent="0.3">
      <c r="C46" s="331"/>
      <c r="D46" s="332" t="s">
        <v>767</v>
      </c>
      <c r="E46" s="344">
        <v>14.142857142857144</v>
      </c>
      <c r="F46" s="344">
        <v>7.9200000000000008</v>
      </c>
      <c r="G46" s="344">
        <v>5.28</v>
      </c>
      <c r="H46" s="344">
        <v>3.9600000000000004</v>
      </c>
      <c r="I46" s="344">
        <v>12.272727272727272</v>
      </c>
      <c r="J46" s="344">
        <v>24.545454545454543</v>
      </c>
      <c r="K46" s="344">
        <v>2.97</v>
      </c>
      <c r="L46" s="344">
        <v>4.95</v>
      </c>
      <c r="M46" s="334" t="s">
        <v>768</v>
      </c>
      <c r="N46" s="334" t="s">
        <v>104</v>
      </c>
      <c r="O46" s="334" t="s">
        <v>104</v>
      </c>
      <c r="P46" s="304"/>
      <c r="Q46" s="304" t="s">
        <v>766</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5" t="s">
        <v>89</v>
      </c>
      <c r="D51" s="355" t="s">
        <v>104</v>
      </c>
      <c r="E51" s="355"/>
      <c r="F51" s="355"/>
      <c r="G51" s="355"/>
      <c r="H51" s="355"/>
      <c r="I51" s="355"/>
      <c r="J51" s="355"/>
      <c r="K51" s="355"/>
      <c r="L51" s="355"/>
      <c r="M51" s="355"/>
      <c r="N51" s="355"/>
      <c r="O51" s="355"/>
      <c r="P51" s="304"/>
      <c r="Q51" s="304"/>
      <c r="R51" s="304"/>
      <c r="S51" s="304"/>
    </row>
    <row r="52" spans="3:19" x14ac:dyDescent="0.25">
      <c r="C52" s="338" t="s">
        <v>104</v>
      </c>
      <c r="D52" s="356" t="s">
        <v>769</v>
      </c>
      <c r="E52" s="356"/>
      <c r="F52" s="356"/>
      <c r="G52" s="356"/>
      <c r="H52" s="356"/>
      <c r="I52" s="356"/>
      <c r="J52" s="356"/>
      <c r="K52" s="356"/>
      <c r="L52" s="356"/>
      <c r="M52" s="356"/>
      <c r="N52" s="356"/>
      <c r="O52" s="356"/>
      <c r="P52" s="339"/>
      <c r="Q52" s="304"/>
      <c r="R52" s="304"/>
      <c r="S52" s="304"/>
    </row>
    <row r="53" spans="3:19" x14ac:dyDescent="0.25">
      <c r="C53" s="338" t="s">
        <v>104</v>
      </c>
      <c r="D53" s="356" t="s">
        <v>770</v>
      </c>
      <c r="E53" s="356"/>
      <c r="F53" s="356"/>
      <c r="G53" s="356"/>
      <c r="H53" s="356"/>
      <c r="I53" s="356"/>
      <c r="J53" s="356"/>
      <c r="K53" s="356"/>
      <c r="L53" s="356"/>
      <c r="M53" s="356"/>
      <c r="N53" s="356"/>
      <c r="O53" s="356"/>
      <c r="P53" s="339"/>
      <c r="Q53" s="304"/>
      <c r="R53" s="304"/>
      <c r="S53" s="304"/>
    </row>
    <row r="54" spans="3:19" x14ac:dyDescent="0.25">
      <c r="C54" s="338" t="s">
        <v>104</v>
      </c>
      <c r="D54" s="356" t="s">
        <v>771</v>
      </c>
      <c r="E54" s="356"/>
      <c r="F54" s="356"/>
      <c r="G54" s="356"/>
      <c r="H54" s="356"/>
      <c r="I54" s="356"/>
      <c r="J54" s="356"/>
      <c r="K54" s="356"/>
      <c r="L54" s="356"/>
      <c r="M54" s="356"/>
      <c r="N54" s="356"/>
      <c r="O54" s="356"/>
      <c r="P54" s="339"/>
      <c r="Q54" s="304"/>
      <c r="R54" s="304"/>
      <c r="S54" s="304"/>
    </row>
    <row r="55" spans="3:19" x14ac:dyDescent="0.25">
      <c r="C55" s="338" t="s">
        <v>104</v>
      </c>
      <c r="D55" s="356" t="s">
        <v>772</v>
      </c>
      <c r="E55" s="356"/>
      <c r="F55" s="356"/>
      <c r="G55" s="356"/>
      <c r="H55" s="356"/>
      <c r="I55" s="356"/>
      <c r="J55" s="356"/>
      <c r="K55" s="356"/>
      <c r="L55" s="356"/>
      <c r="M55" s="356"/>
      <c r="N55" s="356"/>
      <c r="O55" s="356"/>
      <c r="P55" s="339"/>
      <c r="Q55" s="304"/>
      <c r="R55" s="304"/>
      <c r="S55" s="304"/>
    </row>
    <row r="56" spans="3:19" x14ac:dyDescent="0.25">
      <c r="C56" s="338" t="s">
        <v>104</v>
      </c>
      <c r="D56" s="356" t="s">
        <v>773</v>
      </c>
      <c r="E56" s="356"/>
      <c r="F56" s="356"/>
      <c r="G56" s="356"/>
      <c r="H56" s="356"/>
      <c r="I56" s="356"/>
      <c r="J56" s="356"/>
      <c r="K56" s="356"/>
      <c r="L56" s="356"/>
      <c r="M56" s="356"/>
      <c r="N56" s="356"/>
      <c r="O56" s="356"/>
      <c r="P56" s="339"/>
      <c r="Q56" s="304"/>
      <c r="R56" s="304"/>
      <c r="S56" s="304"/>
    </row>
    <row r="57" spans="3:19" x14ac:dyDescent="0.25">
      <c r="C57" s="338" t="s">
        <v>104</v>
      </c>
      <c r="D57" s="356" t="s">
        <v>774</v>
      </c>
      <c r="E57" s="356"/>
      <c r="F57" s="356"/>
      <c r="G57" s="356"/>
      <c r="H57" s="356"/>
      <c r="I57" s="356"/>
      <c r="J57" s="356"/>
      <c r="K57" s="356"/>
      <c r="L57" s="356"/>
      <c r="M57" s="356"/>
      <c r="N57" s="356"/>
      <c r="O57" s="356"/>
      <c r="P57" s="339"/>
      <c r="Q57" s="304"/>
      <c r="R57" s="304"/>
      <c r="S57" s="304"/>
    </row>
    <row r="58" spans="3:19" x14ac:dyDescent="0.25">
      <c r="C58" s="338" t="s">
        <v>104</v>
      </c>
      <c r="D58" s="356" t="s">
        <v>775</v>
      </c>
      <c r="E58" s="356"/>
      <c r="F58" s="356"/>
      <c r="G58" s="356"/>
      <c r="H58" s="356"/>
      <c r="I58" s="356"/>
      <c r="J58" s="356"/>
      <c r="K58" s="356"/>
      <c r="L58" s="356"/>
      <c r="M58" s="356"/>
      <c r="N58" s="356"/>
      <c r="O58" s="356"/>
      <c r="P58" s="339"/>
      <c r="Q58" s="304"/>
      <c r="R58" s="304"/>
      <c r="S58" s="304"/>
    </row>
    <row r="59" spans="3:19" x14ac:dyDescent="0.25">
      <c r="C59" s="338" t="s">
        <v>104</v>
      </c>
      <c r="D59" s="356" t="s">
        <v>776</v>
      </c>
      <c r="E59" s="356"/>
      <c r="F59" s="356"/>
      <c r="G59" s="356"/>
      <c r="H59" s="356"/>
      <c r="I59" s="356"/>
      <c r="J59" s="356"/>
      <c r="K59" s="356"/>
      <c r="L59" s="356"/>
      <c r="M59" s="356"/>
      <c r="N59" s="356"/>
      <c r="O59" s="356"/>
      <c r="P59" s="339"/>
      <c r="Q59" s="304"/>
      <c r="R59" s="304"/>
      <c r="S59" s="304"/>
    </row>
    <row r="60" spans="3:19" x14ac:dyDescent="0.25">
      <c r="C60" s="338" t="s">
        <v>104</v>
      </c>
      <c r="D60" s="356" t="s">
        <v>777</v>
      </c>
      <c r="E60" s="356"/>
      <c r="F60" s="356"/>
      <c r="G60" s="356"/>
      <c r="H60" s="356"/>
      <c r="I60" s="356"/>
      <c r="J60" s="356"/>
      <c r="K60" s="356"/>
      <c r="L60" s="356"/>
      <c r="M60" s="356"/>
      <c r="N60" s="356"/>
      <c r="O60" s="356"/>
      <c r="P60" s="339"/>
      <c r="Q60" s="304"/>
      <c r="R60" s="304"/>
      <c r="S60" s="304"/>
    </row>
    <row r="61" spans="3:19" x14ac:dyDescent="0.25">
      <c r="C61" s="338" t="s">
        <v>104</v>
      </c>
      <c r="D61" s="356" t="s">
        <v>778</v>
      </c>
      <c r="E61" s="356"/>
      <c r="F61" s="356"/>
      <c r="G61" s="356"/>
      <c r="H61" s="356"/>
      <c r="I61" s="356"/>
      <c r="J61" s="356"/>
      <c r="K61" s="356"/>
      <c r="L61" s="356"/>
      <c r="M61" s="356"/>
      <c r="N61" s="356"/>
      <c r="O61" s="356"/>
      <c r="P61" s="339"/>
      <c r="Q61" s="304"/>
      <c r="R61" s="304"/>
      <c r="S61" s="304"/>
    </row>
    <row r="62" spans="3:19" x14ac:dyDescent="0.25">
      <c r="C62" s="338" t="s">
        <v>104</v>
      </c>
      <c r="D62" s="356" t="s">
        <v>779</v>
      </c>
      <c r="E62" s="356"/>
      <c r="F62" s="356"/>
      <c r="G62" s="356"/>
      <c r="H62" s="356"/>
      <c r="I62" s="356"/>
      <c r="J62" s="356"/>
      <c r="K62" s="356"/>
      <c r="L62" s="356"/>
      <c r="M62" s="356"/>
      <c r="N62" s="356"/>
      <c r="O62" s="356"/>
      <c r="P62" s="339"/>
      <c r="Q62" s="304"/>
      <c r="R62" s="304"/>
      <c r="S62" s="304"/>
    </row>
    <row r="63" spans="3:19" x14ac:dyDescent="0.25">
      <c r="C63" s="338" t="s">
        <v>104</v>
      </c>
      <c r="D63" s="356" t="s">
        <v>780</v>
      </c>
      <c r="E63" s="356"/>
      <c r="F63" s="356"/>
      <c r="G63" s="356"/>
      <c r="H63" s="356"/>
      <c r="I63" s="356"/>
      <c r="J63" s="356"/>
      <c r="K63" s="356"/>
      <c r="L63" s="356"/>
      <c r="M63" s="356"/>
      <c r="N63" s="356"/>
      <c r="O63" s="356"/>
      <c r="P63" s="339"/>
      <c r="Q63" s="304"/>
      <c r="R63" s="304"/>
      <c r="S63" s="304"/>
    </row>
    <row r="64" spans="3:19" x14ac:dyDescent="0.25">
      <c r="C64" s="338" t="s">
        <v>104</v>
      </c>
      <c r="D64" s="356" t="s">
        <v>781</v>
      </c>
      <c r="E64" s="356"/>
      <c r="F64" s="356"/>
      <c r="G64" s="356"/>
      <c r="H64" s="356"/>
      <c r="I64" s="356"/>
      <c r="J64" s="356"/>
      <c r="K64" s="356"/>
      <c r="L64" s="356"/>
      <c r="M64" s="356"/>
      <c r="N64" s="356"/>
      <c r="O64" s="356"/>
      <c r="P64" s="339"/>
      <c r="Q64" s="304"/>
      <c r="R64" s="304"/>
      <c r="S64" s="304"/>
    </row>
    <row r="65" spans="3:19" x14ac:dyDescent="0.25">
      <c r="C65" s="338" t="s">
        <v>104</v>
      </c>
      <c r="D65" s="356" t="s">
        <v>782</v>
      </c>
      <c r="E65" s="356"/>
      <c r="F65" s="356"/>
      <c r="G65" s="356"/>
      <c r="H65" s="356"/>
      <c r="I65" s="356"/>
      <c r="J65" s="356"/>
      <c r="K65" s="356"/>
      <c r="L65" s="356"/>
      <c r="M65" s="356"/>
      <c r="N65" s="356"/>
      <c r="O65" s="356"/>
      <c r="P65" s="339"/>
      <c r="Q65" s="304"/>
      <c r="R65" s="304"/>
      <c r="S65" s="304"/>
    </row>
    <row r="66" spans="3:19" x14ac:dyDescent="0.25">
      <c r="C66" s="338" t="s">
        <v>104</v>
      </c>
      <c r="D66" s="356" t="s">
        <v>783</v>
      </c>
      <c r="E66" s="356"/>
      <c r="F66" s="356"/>
      <c r="G66" s="356"/>
      <c r="H66" s="356"/>
      <c r="I66" s="356"/>
      <c r="J66" s="356"/>
      <c r="K66" s="356"/>
      <c r="L66" s="356"/>
      <c r="M66" s="356"/>
      <c r="N66" s="356"/>
      <c r="O66" s="356"/>
      <c r="P66" s="339"/>
      <c r="Q66" s="304"/>
      <c r="R66" s="304"/>
      <c r="S66" s="304"/>
    </row>
    <row r="67" spans="3:19" x14ac:dyDescent="0.25">
      <c r="C67" s="338" t="s">
        <v>104</v>
      </c>
      <c r="D67" s="356" t="s">
        <v>784</v>
      </c>
      <c r="E67" s="356"/>
      <c r="F67" s="356"/>
      <c r="G67" s="356"/>
      <c r="H67" s="356"/>
      <c r="I67" s="356"/>
      <c r="J67" s="356"/>
      <c r="K67" s="356"/>
      <c r="L67" s="356"/>
      <c r="M67" s="356"/>
      <c r="N67" s="356"/>
      <c r="O67" s="356"/>
      <c r="P67" s="339"/>
      <c r="Q67" s="304"/>
      <c r="R67" s="304"/>
      <c r="S67" s="304"/>
    </row>
    <row r="68" spans="3:19" x14ac:dyDescent="0.25">
      <c r="C68" s="338" t="s">
        <v>104</v>
      </c>
      <c r="D68" s="356" t="s">
        <v>785</v>
      </c>
      <c r="E68" s="356"/>
      <c r="F68" s="356"/>
      <c r="G68" s="356"/>
      <c r="H68" s="356"/>
      <c r="I68" s="356"/>
      <c r="J68" s="356"/>
      <c r="K68" s="356"/>
      <c r="L68" s="356"/>
      <c r="M68" s="356"/>
      <c r="N68" s="356"/>
      <c r="O68" s="356"/>
      <c r="P68" s="339"/>
      <c r="Q68" s="304"/>
      <c r="R68" s="304"/>
      <c r="S68" s="304"/>
    </row>
    <row r="69" spans="3:19" x14ac:dyDescent="0.25">
      <c r="C69" s="338" t="s">
        <v>104</v>
      </c>
      <c r="D69" s="356" t="s">
        <v>786</v>
      </c>
      <c r="E69" s="356"/>
      <c r="F69" s="356"/>
      <c r="G69" s="356"/>
      <c r="H69" s="356"/>
      <c r="I69" s="356"/>
      <c r="J69" s="356"/>
      <c r="K69" s="356"/>
      <c r="L69" s="356"/>
      <c r="M69" s="356"/>
      <c r="N69" s="356"/>
      <c r="O69" s="356"/>
      <c r="P69" s="339"/>
      <c r="Q69" s="304"/>
      <c r="R69" s="304"/>
      <c r="S69" s="304"/>
    </row>
    <row r="70" spans="3:19" x14ac:dyDescent="0.25">
      <c r="C70" s="338" t="s">
        <v>104</v>
      </c>
      <c r="D70" s="356" t="s">
        <v>787</v>
      </c>
      <c r="E70" s="356"/>
      <c r="F70" s="356"/>
      <c r="G70" s="356"/>
      <c r="H70" s="356"/>
      <c r="I70" s="356"/>
      <c r="J70" s="356"/>
      <c r="K70" s="356"/>
      <c r="L70" s="356"/>
      <c r="M70" s="356"/>
      <c r="N70" s="356"/>
      <c r="O70" s="356"/>
      <c r="P70" s="339"/>
      <c r="Q70" s="304"/>
      <c r="R70" s="304"/>
      <c r="S70" s="304"/>
    </row>
    <row r="71" spans="3:19" x14ac:dyDescent="0.25">
      <c r="C71" s="338" t="s">
        <v>104</v>
      </c>
      <c r="D71" s="356" t="s">
        <v>788</v>
      </c>
      <c r="E71" s="356"/>
      <c r="F71" s="356"/>
      <c r="G71" s="356"/>
      <c r="H71" s="356"/>
      <c r="I71" s="356"/>
      <c r="J71" s="356"/>
      <c r="K71" s="356"/>
      <c r="L71" s="356"/>
      <c r="M71" s="356"/>
      <c r="N71" s="356"/>
      <c r="O71" s="356"/>
      <c r="P71" s="339"/>
      <c r="Q71" s="304"/>
      <c r="R71" s="304"/>
      <c r="S71" s="304"/>
    </row>
    <row r="72" spans="3:19" x14ac:dyDescent="0.25">
      <c r="C72" s="338" t="s">
        <v>104</v>
      </c>
      <c r="D72" s="356" t="s">
        <v>789</v>
      </c>
      <c r="E72" s="356"/>
      <c r="F72" s="356"/>
      <c r="G72" s="356"/>
      <c r="H72" s="356"/>
      <c r="I72" s="356"/>
      <c r="J72" s="356"/>
      <c r="K72" s="356"/>
      <c r="L72" s="356"/>
      <c r="M72" s="356"/>
      <c r="N72" s="356"/>
      <c r="O72" s="356"/>
      <c r="P72" s="339"/>
      <c r="Q72" s="304"/>
      <c r="R72" s="304"/>
      <c r="S72" s="304"/>
    </row>
    <row r="73" spans="3:19" x14ac:dyDescent="0.25">
      <c r="C73" s="338" t="s">
        <v>104</v>
      </c>
      <c r="D73" s="356" t="s">
        <v>790</v>
      </c>
      <c r="E73" s="356"/>
      <c r="F73" s="356"/>
      <c r="G73" s="356"/>
      <c r="H73" s="356"/>
      <c r="I73" s="356"/>
      <c r="J73" s="356"/>
      <c r="K73" s="356"/>
      <c r="L73" s="356"/>
      <c r="M73" s="356"/>
      <c r="N73" s="356"/>
      <c r="O73" s="356"/>
      <c r="P73" s="339"/>
      <c r="Q73" s="304"/>
      <c r="R73" s="304"/>
      <c r="S73" s="304"/>
    </row>
    <row r="74" spans="3:19" x14ac:dyDescent="0.25">
      <c r="C74" s="338" t="s">
        <v>104</v>
      </c>
      <c r="D74" s="356" t="s">
        <v>791</v>
      </c>
      <c r="E74" s="356"/>
      <c r="F74" s="356"/>
      <c r="G74" s="356"/>
      <c r="H74" s="356"/>
      <c r="I74" s="356"/>
      <c r="J74" s="356"/>
      <c r="K74" s="356"/>
      <c r="L74" s="356"/>
      <c r="M74" s="356"/>
      <c r="N74" s="356"/>
      <c r="O74" s="356"/>
      <c r="P74" s="339"/>
      <c r="Q74" s="304"/>
      <c r="R74" s="304"/>
      <c r="S74" s="304"/>
    </row>
    <row r="75" spans="3:19" x14ac:dyDescent="0.25">
      <c r="C75" s="338" t="s">
        <v>104</v>
      </c>
      <c r="D75" s="356" t="s">
        <v>792</v>
      </c>
      <c r="E75" s="356"/>
      <c r="F75" s="356"/>
      <c r="G75" s="356"/>
      <c r="H75" s="356"/>
      <c r="I75" s="356"/>
      <c r="J75" s="356"/>
      <c r="K75" s="356"/>
      <c r="L75" s="356"/>
      <c r="M75" s="356"/>
      <c r="N75" s="356"/>
      <c r="O75" s="356"/>
      <c r="P75" s="339"/>
      <c r="Q75" s="304"/>
      <c r="R75" s="304"/>
      <c r="S75" s="304"/>
    </row>
    <row r="76" spans="3:19" x14ac:dyDescent="0.25">
      <c r="C76" s="338" t="s">
        <v>104</v>
      </c>
      <c r="D76" s="356" t="s">
        <v>793</v>
      </c>
      <c r="E76" s="356"/>
      <c r="F76" s="356"/>
      <c r="G76" s="356"/>
      <c r="H76" s="356"/>
      <c r="I76" s="356"/>
      <c r="J76" s="356"/>
      <c r="K76" s="356"/>
      <c r="L76" s="356"/>
      <c r="M76" s="356"/>
      <c r="N76" s="356"/>
      <c r="O76" s="356"/>
      <c r="P76" s="339"/>
      <c r="Q76" s="304"/>
      <c r="R76" s="304"/>
      <c r="S76" s="304"/>
    </row>
    <row r="77" spans="3:19" x14ac:dyDescent="0.25">
      <c r="C77" s="338" t="s">
        <v>104</v>
      </c>
      <c r="D77" s="356" t="s">
        <v>794</v>
      </c>
      <c r="E77" s="356"/>
      <c r="F77" s="356"/>
      <c r="G77" s="356"/>
      <c r="H77" s="356"/>
      <c r="I77" s="356"/>
      <c r="J77" s="356"/>
      <c r="K77" s="356"/>
      <c r="L77" s="356"/>
      <c r="M77" s="356"/>
      <c r="N77" s="356"/>
      <c r="O77" s="356"/>
      <c r="P77" s="339"/>
      <c r="Q77" s="304"/>
      <c r="R77" s="304"/>
      <c r="S77" s="304"/>
    </row>
    <row r="78" spans="3:19" x14ac:dyDescent="0.25">
      <c r="C78" s="338" t="s">
        <v>104</v>
      </c>
      <c r="D78" s="354" t="s">
        <v>104</v>
      </c>
      <c r="E78" s="354"/>
      <c r="F78" s="354"/>
      <c r="G78" s="354"/>
      <c r="H78" s="354"/>
      <c r="I78" s="354"/>
      <c r="J78" s="354"/>
      <c r="K78" s="354"/>
      <c r="L78" s="354"/>
      <c r="M78" s="354"/>
      <c r="N78" s="354"/>
      <c r="O78" s="354"/>
      <c r="P78" s="339"/>
      <c r="Q78" s="304"/>
      <c r="R78" s="304"/>
      <c r="S78" s="304"/>
    </row>
    <row r="79" spans="3:19" x14ac:dyDescent="0.25">
      <c r="C79" s="338" t="s">
        <v>104</v>
      </c>
      <c r="D79" s="354" t="s">
        <v>104</v>
      </c>
      <c r="E79" s="354"/>
      <c r="F79" s="354"/>
      <c r="G79" s="354"/>
      <c r="H79" s="354"/>
      <c r="I79" s="354"/>
      <c r="J79" s="354"/>
      <c r="K79" s="354"/>
      <c r="L79" s="354"/>
      <c r="M79" s="354"/>
      <c r="N79" s="354"/>
      <c r="O79" s="354"/>
      <c r="P79" s="339"/>
      <c r="Q79" s="304"/>
      <c r="R79" s="304"/>
      <c r="S79" s="304"/>
    </row>
    <row r="80" spans="3:19" x14ac:dyDescent="0.25">
      <c r="C80" s="355" t="s">
        <v>95</v>
      </c>
      <c r="D80" s="355" t="s">
        <v>104</v>
      </c>
      <c r="E80" s="355"/>
      <c r="F80" s="355"/>
      <c r="G80" s="355"/>
      <c r="H80" s="355"/>
      <c r="I80" s="355"/>
      <c r="J80" s="355"/>
      <c r="K80" s="355"/>
      <c r="L80" s="355"/>
      <c r="M80" s="355"/>
      <c r="N80" s="355"/>
      <c r="O80" s="355"/>
      <c r="P80" s="339"/>
      <c r="Q80" s="304"/>
      <c r="R80" s="304"/>
      <c r="S80" s="304"/>
    </row>
    <row r="81" spans="3:19" x14ac:dyDescent="0.25">
      <c r="C81" s="338" t="s">
        <v>795</v>
      </c>
      <c r="D81" s="354" t="s">
        <v>796</v>
      </c>
      <c r="E81" s="354"/>
      <c r="F81" s="354"/>
      <c r="G81" s="354"/>
      <c r="H81" s="354"/>
      <c r="I81" s="354"/>
      <c r="J81" s="354"/>
      <c r="K81" s="354"/>
      <c r="L81" s="354"/>
      <c r="M81" s="354"/>
      <c r="N81" s="354"/>
      <c r="O81" s="354"/>
      <c r="P81" s="339"/>
      <c r="Q81" s="304"/>
      <c r="R81" s="304"/>
      <c r="S81" s="304"/>
    </row>
    <row r="82" spans="3:19" x14ac:dyDescent="0.25">
      <c r="C82" s="338" t="s">
        <v>797</v>
      </c>
      <c r="D82" s="354" t="s">
        <v>798</v>
      </c>
      <c r="E82" s="354"/>
      <c r="F82" s="354"/>
      <c r="G82" s="354"/>
      <c r="H82" s="354"/>
      <c r="I82" s="354"/>
      <c r="J82" s="354"/>
      <c r="K82" s="354"/>
      <c r="L82" s="354"/>
      <c r="M82" s="354"/>
      <c r="N82" s="354"/>
      <c r="O82" s="354"/>
      <c r="P82" s="339"/>
      <c r="Q82" s="304"/>
      <c r="R82" s="304"/>
      <c r="S82" s="304"/>
    </row>
    <row r="83" spans="3:19" x14ac:dyDescent="0.25">
      <c r="C83" s="338" t="s">
        <v>799</v>
      </c>
      <c r="D83" s="354" t="s">
        <v>800</v>
      </c>
      <c r="E83" s="354"/>
      <c r="F83" s="354"/>
      <c r="G83" s="354"/>
      <c r="H83" s="354"/>
      <c r="I83" s="354"/>
      <c r="J83" s="354"/>
      <c r="K83" s="354"/>
      <c r="L83" s="354"/>
      <c r="M83" s="354"/>
      <c r="N83" s="354"/>
      <c r="O83" s="354"/>
      <c r="P83" s="339"/>
      <c r="Q83" s="304"/>
      <c r="R83" s="304"/>
      <c r="S83" s="304"/>
    </row>
    <row r="84" spans="3:19" x14ac:dyDescent="0.25">
      <c r="C84" s="338" t="s">
        <v>801</v>
      </c>
      <c r="D84" s="354" t="s">
        <v>802</v>
      </c>
      <c r="E84" s="354"/>
      <c r="F84" s="354"/>
      <c r="G84" s="354"/>
      <c r="H84" s="354"/>
      <c r="I84" s="354"/>
      <c r="J84" s="354"/>
      <c r="K84" s="354"/>
      <c r="L84" s="354"/>
      <c r="M84" s="354"/>
      <c r="N84" s="354"/>
      <c r="O84" s="354"/>
      <c r="P84" s="339"/>
      <c r="Q84" s="304"/>
      <c r="R84" s="304"/>
      <c r="S84" s="304"/>
    </row>
    <row r="85" spans="3:19" x14ac:dyDescent="0.25">
      <c r="C85" s="338" t="s">
        <v>821</v>
      </c>
      <c r="D85" s="354" t="s">
        <v>822</v>
      </c>
      <c r="E85" s="354"/>
      <c r="F85" s="354"/>
      <c r="G85" s="354"/>
      <c r="H85" s="354"/>
      <c r="I85" s="354"/>
      <c r="J85" s="354"/>
      <c r="K85" s="354"/>
      <c r="L85" s="354"/>
      <c r="M85" s="354"/>
      <c r="N85" s="354"/>
      <c r="O85" s="354"/>
      <c r="P85" s="339"/>
      <c r="Q85" s="304"/>
      <c r="R85" s="304"/>
      <c r="S85" s="304"/>
    </row>
    <row r="86" spans="3:19" x14ac:dyDescent="0.25">
      <c r="C86" s="338" t="s">
        <v>805</v>
      </c>
      <c r="D86" s="354" t="s">
        <v>806</v>
      </c>
      <c r="E86" s="354"/>
      <c r="F86" s="354"/>
      <c r="G86" s="354"/>
      <c r="H86" s="354"/>
      <c r="I86" s="354"/>
      <c r="J86" s="354"/>
      <c r="K86" s="354"/>
      <c r="L86" s="354"/>
      <c r="M86" s="354"/>
      <c r="N86" s="354"/>
      <c r="O86" s="354"/>
      <c r="P86" s="339"/>
      <c r="Q86" s="304"/>
      <c r="R86" s="304"/>
      <c r="S86" s="304"/>
    </row>
    <row r="87" spans="3:19" x14ac:dyDescent="0.25">
      <c r="C87" s="338" t="s">
        <v>807</v>
      </c>
      <c r="D87" s="354" t="s">
        <v>808</v>
      </c>
      <c r="E87" s="354"/>
      <c r="F87" s="354"/>
      <c r="G87" s="354"/>
      <c r="H87" s="354"/>
      <c r="I87" s="354"/>
      <c r="J87" s="354"/>
      <c r="K87" s="354"/>
      <c r="L87" s="354"/>
      <c r="M87" s="354"/>
      <c r="N87" s="354"/>
      <c r="O87" s="354"/>
      <c r="P87" s="339"/>
      <c r="Q87" s="304"/>
      <c r="R87" s="304"/>
      <c r="S87" s="304"/>
    </row>
    <row r="88" spans="3:19" x14ac:dyDescent="0.25">
      <c r="C88" s="338" t="s">
        <v>743</v>
      </c>
      <c r="D88" s="354" t="s">
        <v>809</v>
      </c>
      <c r="E88" s="354"/>
      <c r="F88" s="354"/>
      <c r="G88" s="354"/>
      <c r="H88" s="354"/>
      <c r="I88" s="354"/>
      <c r="J88" s="354"/>
      <c r="K88" s="354"/>
      <c r="L88" s="354"/>
      <c r="M88" s="354"/>
      <c r="N88" s="354"/>
      <c r="O88" s="354"/>
      <c r="P88" s="339"/>
      <c r="Q88" s="304"/>
      <c r="R88" s="304"/>
      <c r="S88" s="304"/>
    </row>
    <row r="89" spans="3:19" x14ac:dyDescent="0.25">
      <c r="C89" s="338" t="s">
        <v>823</v>
      </c>
      <c r="D89" s="354" t="s">
        <v>811</v>
      </c>
      <c r="E89" s="354"/>
      <c r="F89" s="354"/>
      <c r="G89" s="354"/>
      <c r="H89" s="354"/>
      <c r="I89" s="354"/>
      <c r="J89" s="354"/>
      <c r="K89" s="354"/>
      <c r="L89" s="354"/>
      <c r="M89" s="354"/>
      <c r="N89" s="354"/>
      <c r="O89" s="354"/>
      <c r="P89" s="339"/>
      <c r="Q89" s="304"/>
      <c r="R89" s="304"/>
      <c r="S89" s="304"/>
    </row>
    <row r="90" spans="3:19" x14ac:dyDescent="0.25">
      <c r="C90" s="304" t="s">
        <v>812</v>
      </c>
      <c r="D90" s="354" t="s">
        <v>813</v>
      </c>
      <c r="E90" s="354"/>
      <c r="F90" s="354"/>
      <c r="G90" s="354"/>
      <c r="H90" s="354"/>
      <c r="I90" s="354"/>
      <c r="J90" s="354"/>
      <c r="K90" s="354"/>
      <c r="L90" s="354"/>
      <c r="M90" s="354"/>
      <c r="N90" s="354"/>
      <c r="O90" s="354"/>
      <c r="P90" s="304"/>
      <c r="Q90" s="304"/>
      <c r="R90" s="304"/>
      <c r="S90" s="304"/>
    </row>
    <row r="91" spans="3:19" x14ac:dyDescent="0.25">
      <c r="C91" s="304" t="s">
        <v>814</v>
      </c>
      <c r="D91" s="354" t="s">
        <v>815</v>
      </c>
      <c r="E91" s="354"/>
      <c r="F91" s="354"/>
      <c r="G91" s="354"/>
      <c r="H91" s="354"/>
      <c r="I91" s="354"/>
      <c r="J91" s="354"/>
      <c r="K91" s="354"/>
      <c r="L91" s="354"/>
      <c r="M91" s="354"/>
      <c r="N91" s="354"/>
      <c r="O91" s="354"/>
      <c r="P91" s="304"/>
      <c r="Q91" s="304"/>
      <c r="R91" s="304"/>
      <c r="S91" s="304"/>
    </row>
    <row r="92" spans="3:19" x14ac:dyDescent="0.25">
      <c r="C92" s="304" t="s">
        <v>816</v>
      </c>
      <c r="D92" s="354" t="s">
        <v>817</v>
      </c>
      <c r="E92" s="354"/>
      <c r="F92" s="354"/>
      <c r="G92" s="354"/>
      <c r="H92" s="354"/>
      <c r="I92" s="354"/>
      <c r="J92" s="354"/>
      <c r="K92" s="354"/>
      <c r="L92" s="354"/>
      <c r="M92" s="354"/>
      <c r="N92" s="354"/>
      <c r="O92" s="354"/>
      <c r="P92" s="304"/>
      <c r="Q92" s="304"/>
      <c r="R92" s="304"/>
      <c r="S92" s="304"/>
    </row>
    <row r="93" spans="3:19" x14ac:dyDescent="0.25">
      <c r="C93" s="304" t="s">
        <v>104</v>
      </c>
      <c r="D93" s="354"/>
      <c r="E93" s="354"/>
      <c r="F93" s="354"/>
      <c r="G93" s="354"/>
      <c r="H93" s="354"/>
      <c r="I93" s="354"/>
      <c r="J93" s="354"/>
      <c r="K93" s="354"/>
      <c r="L93" s="354"/>
      <c r="M93" s="354"/>
      <c r="N93" s="354"/>
      <c r="O93" s="354"/>
      <c r="P93" s="304"/>
      <c r="Q93" s="304"/>
      <c r="R93" s="304"/>
      <c r="S93" s="304"/>
    </row>
    <row r="94" spans="3:19" x14ac:dyDescent="0.25">
      <c r="C94" s="304"/>
      <c r="D94" s="354"/>
      <c r="E94" s="354"/>
      <c r="F94" s="354"/>
      <c r="G94" s="354"/>
      <c r="H94" s="354"/>
      <c r="I94" s="354"/>
      <c r="J94" s="354"/>
      <c r="K94" s="354"/>
      <c r="L94" s="354"/>
      <c r="M94" s="354"/>
      <c r="N94" s="354"/>
      <c r="O94" s="354"/>
      <c r="P94" s="304"/>
      <c r="Q94" s="304"/>
      <c r="R94" s="304"/>
      <c r="S94" s="304"/>
    </row>
    <row r="95" spans="3:19" x14ac:dyDescent="0.25">
      <c r="C95" s="304"/>
      <c r="D95" s="354"/>
      <c r="E95" s="354"/>
      <c r="F95" s="354"/>
      <c r="G95" s="354"/>
      <c r="H95" s="354"/>
      <c r="I95" s="354"/>
      <c r="J95" s="354"/>
      <c r="K95" s="354"/>
      <c r="L95" s="354"/>
      <c r="M95" s="354"/>
      <c r="N95" s="354"/>
      <c r="O95" s="354"/>
      <c r="P95" s="304"/>
      <c r="Q95" s="304"/>
      <c r="R95" s="304"/>
      <c r="S95" s="304"/>
    </row>
    <row r="96" spans="3:19" x14ac:dyDescent="0.25">
      <c r="C96" s="304"/>
      <c r="D96" s="354"/>
      <c r="E96" s="354"/>
      <c r="F96" s="354"/>
      <c r="G96" s="354"/>
      <c r="H96" s="354"/>
      <c r="I96" s="354"/>
      <c r="J96" s="354"/>
      <c r="K96" s="354"/>
      <c r="L96" s="354"/>
      <c r="M96" s="354"/>
      <c r="N96" s="354"/>
      <c r="O96" s="354"/>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57"/>
      <c r="D1" s="358"/>
      <c r="E1" s="358"/>
      <c r="F1" s="358"/>
      <c r="G1" s="358"/>
      <c r="H1" s="358"/>
      <c r="I1" s="358"/>
      <c r="J1" s="358"/>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701</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824</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703</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704</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705</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706</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707</v>
      </c>
      <c r="L10" s="346" t="s">
        <v>825</v>
      </c>
      <c r="M10" s="346" t="s">
        <v>723</v>
      </c>
      <c r="N10" s="304"/>
      <c r="O10" s="304"/>
      <c r="P10" s="304"/>
    </row>
    <row r="11" spans="1:16" x14ac:dyDescent="0.25">
      <c r="A11" s="318"/>
      <c r="B11" s="319" t="s">
        <v>710</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825</v>
      </c>
      <c r="M11" s="346" t="s">
        <v>723</v>
      </c>
      <c r="N11" s="304"/>
      <c r="O11" s="304"/>
      <c r="P11" s="304"/>
    </row>
    <row r="12" spans="1:16" x14ac:dyDescent="0.25">
      <c r="A12" s="318"/>
      <c r="B12" s="319" t="s">
        <v>826</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827</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828</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829</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714</v>
      </c>
      <c r="L16" s="346" t="s">
        <v>104</v>
      </c>
      <c r="M16" s="346" t="s">
        <v>104</v>
      </c>
      <c r="N16" s="304"/>
      <c r="O16" s="304"/>
      <c r="P16" s="304"/>
    </row>
    <row r="17" spans="1:16" x14ac:dyDescent="0.25">
      <c r="A17" s="318"/>
      <c r="B17" s="319" t="s">
        <v>830</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831</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719</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720</v>
      </c>
      <c r="C22" s="345">
        <v>34500</v>
      </c>
      <c r="D22" s="345">
        <v>50000</v>
      </c>
      <c r="E22" s="345">
        <v>64500</v>
      </c>
      <c r="F22" s="345">
        <v>82500</v>
      </c>
      <c r="G22" s="345">
        <v>19000</v>
      </c>
      <c r="H22" s="345">
        <v>23500</v>
      </c>
      <c r="I22" s="345">
        <v>79000</v>
      </c>
      <c r="J22" s="345">
        <v>86000</v>
      </c>
      <c r="K22" s="346" t="s">
        <v>721</v>
      </c>
      <c r="L22" s="346" t="s">
        <v>832</v>
      </c>
      <c r="M22" s="346" t="s">
        <v>833</v>
      </c>
      <c r="N22" s="304"/>
      <c r="O22" s="304"/>
      <c r="P22" s="304"/>
    </row>
    <row r="23" spans="1:16" x14ac:dyDescent="0.25">
      <c r="A23" s="318"/>
      <c r="B23" s="319" t="s">
        <v>834</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835</v>
      </c>
      <c r="C25" s="345">
        <v>1300</v>
      </c>
      <c r="D25" s="345">
        <v>775</v>
      </c>
      <c r="E25" s="345">
        <v>650</v>
      </c>
      <c r="F25" s="345">
        <v>500</v>
      </c>
      <c r="G25" s="345">
        <v>1450</v>
      </c>
      <c r="H25" s="345">
        <v>2150</v>
      </c>
      <c r="I25" s="345">
        <v>400</v>
      </c>
      <c r="J25" s="345">
        <v>600</v>
      </c>
      <c r="K25" s="346" t="s">
        <v>726</v>
      </c>
      <c r="L25" s="346" t="s">
        <v>836</v>
      </c>
      <c r="M25" s="346" t="s">
        <v>837</v>
      </c>
      <c r="N25" s="304"/>
      <c r="O25" s="304"/>
      <c r="P25" s="304"/>
    </row>
    <row r="26" spans="1:16" x14ac:dyDescent="0.25">
      <c r="A26" s="318"/>
      <c r="B26" s="319" t="s">
        <v>729</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730</v>
      </c>
      <c r="L26" s="346" t="s">
        <v>104</v>
      </c>
      <c r="M26" s="346" t="s">
        <v>104</v>
      </c>
      <c r="N26" s="304"/>
      <c r="O26" s="304"/>
      <c r="P26" s="304"/>
    </row>
    <row r="27" spans="1:16" x14ac:dyDescent="0.25">
      <c r="A27" s="318"/>
      <c r="B27" s="319" t="s">
        <v>731</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730</v>
      </c>
      <c r="L27" s="346" t="s">
        <v>104</v>
      </c>
      <c r="M27" s="346" t="s">
        <v>104</v>
      </c>
      <c r="N27" s="304"/>
      <c r="O27" s="304"/>
      <c r="P27" s="304"/>
    </row>
    <row r="28" spans="1:16" x14ac:dyDescent="0.25">
      <c r="A28" s="318"/>
      <c r="B28" s="319" t="s">
        <v>732</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730</v>
      </c>
      <c r="L28" s="346" t="s">
        <v>104</v>
      </c>
      <c r="M28" s="346" t="s">
        <v>104</v>
      </c>
      <c r="N28" s="304"/>
      <c r="O28" s="304"/>
      <c r="P28" s="304"/>
    </row>
    <row r="29" spans="1:16" x14ac:dyDescent="0.25">
      <c r="A29" s="318"/>
      <c r="B29" s="319" t="s">
        <v>733</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730</v>
      </c>
      <c r="L29" s="346" t="s">
        <v>104</v>
      </c>
      <c r="M29" s="346" t="s">
        <v>104</v>
      </c>
      <c r="N29" s="304"/>
      <c r="O29" s="304"/>
      <c r="P29" s="304"/>
    </row>
    <row r="30" spans="1:16" x14ac:dyDescent="0.25">
      <c r="A30" s="318"/>
      <c r="B30" s="319" t="s">
        <v>734</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730</v>
      </c>
      <c r="L30" s="346" t="s">
        <v>104</v>
      </c>
      <c r="M30" s="346" t="s">
        <v>104</v>
      </c>
      <c r="N30" s="304"/>
      <c r="O30" s="304"/>
      <c r="P30" s="304"/>
    </row>
    <row r="31" spans="1:16" x14ac:dyDescent="0.25">
      <c r="A31" s="318"/>
      <c r="B31" s="319" t="s">
        <v>735</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730</v>
      </c>
      <c r="L31" s="346" t="s">
        <v>104</v>
      </c>
      <c r="M31" s="346" t="s">
        <v>104</v>
      </c>
      <c r="N31" s="304"/>
      <c r="O31" s="304"/>
      <c r="P31" s="304"/>
    </row>
    <row r="32" spans="1:16" x14ac:dyDescent="0.25">
      <c r="A32" s="318"/>
      <c r="B32" s="319" t="s">
        <v>736</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737</v>
      </c>
      <c r="L32" s="346" t="s">
        <v>104</v>
      </c>
      <c r="M32" s="346" t="s">
        <v>104</v>
      </c>
      <c r="N32" s="304"/>
      <c r="O32" s="304"/>
      <c r="P32" s="304"/>
    </row>
    <row r="33" spans="1:16" x14ac:dyDescent="0.25">
      <c r="A33" s="318"/>
      <c r="B33" s="319" t="s">
        <v>738</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740</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741</v>
      </c>
      <c r="C35" s="345">
        <v>12</v>
      </c>
      <c r="D35" s="345">
        <v>12</v>
      </c>
      <c r="E35" s="345">
        <v>12</v>
      </c>
      <c r="F35" s="345">
        <v>12</v>
      </c>
      <c r="G35" s="345">
        <v>12</v>
      </c>
      <c r="H35" s="345">
        <v>12</v>
      </c>
      <c r="I35" s="345">
        <v>12</v>
      </c>
      <c r="J35" s="345">
        <v>12</v>
      </c>
      <c r="K35" s="346" t="s">
        <v>742</v>
      </c>
      <c r="L35" s="346" t="s">
        <v>104</v>
      </c>
      <c r="M35" s="346" t="s">
        <v>104</v>
      </c>
      <c r="N35" s="304"/>
      <c r="O35" s="304"/>
      <c r="P35" s="304"/>
    </row>
    <row r="36" spans="1:16" x14ac:dyDescent="0.25">
      <c r="A36" s="318"/>
      <c r="B36" s="319" t="s">
        <v>745</v>
      </c>
      <c r="C36" s="345" t="s">
        <v>85</v>
      </c>
      <c r="D36" s="345" t="s">
        <v>85</v>
      </c>
      <c r="E36" s="345" t="s">
        <v>85</v>
      </c>
      <c r="F36" s="345" t="s">
        <v>85</v>
      </c>
      <c r="G36" s="345" t="s">
        <v>85</v>
      </c>
      <c r="H36" s="345" t="s">
        <v>85</v>
      </c>
      <c r="I36" s="345" t="s">
        <v>85</v>
      </c>
      <c r="J36" s="345" t="s">
        <v>85</v>
      </c>
      <c r="K36" s="346" t="s">
        <v>746</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747</v>
      </c>
      <c r="C38" s="348">
        <v>0.85</v>
      </c>
      <c r="D38" s="348">
        <v>1</v>
      </c>
      <c r="E38" s="348">
        <v>1.5</v>
      </c>
      <c r="F38" s="348">
        <v>1.5</v>
      </c>
      <c r="G38" s="348">
        <v>0.5</v>
      </c>
      <c r="H38" s="348">
        <v>0.55000000000000004</v>
      </c>
      <c r="I38" s="348">
        <v>1.25</v>
      </c>
      <c r="J38" s="348">
        <v>1.75</v>
      </c>
      <c r="K38" s="346" t="s">
        <v>748</v>
      </c>
      <c r="L38" s="346" t="s">
        <v>743</v>
      </c>
      <c r="M38" s="346" t="s">
        <v>744</v>
      </c>
      <c r="N38" s="304"/>
      <c r="O38" s="304"/>
      <c r="P38" s="304"/>
    </row>
    <row r="39" spans="1:16" x14ac:dyDescent="0.25">
      <c r="A39" s="318"/>
      <c r="B39" s="319" t="s">
        <v>749</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750</v>
      </c>
      <c r="C40" s="345">
        <v>550</v>
      </c>
      <c r="D40" s="345">
        <v>500</v>
      </c>
      <c r="E40" s="345">
        <v>400</v>
      </c>
      <c r="F40" s="345">
        <v>300</v>
      </c>
      <c r="G40" s="345">
        <v>500</v>
      </c>
      <c r="H40" s="345">
        <v>700</v>
      </c>
      <c r="I40" s="345">
        <v>200</v>
      </c>
      <c r="J40" s="345">
        <v>400</v>
      </c>
      <c r="K40" s="346" t="s">
        <v>838</v>
      </c>
      <c r="L40" s="346" t="s">
        <v>799</v>
      </c>
      <c r="M40" s="346" t="s">
        <v>133</v>
      </c>
      <c r="N40" s="304"/>
      <c r="O40" s="304"/>
      <c r="P40" s="304"/>
    </row>
    <row r="41" spans="1:16" x14ac:dyDescent="0.25">
      <c r="A41" s="318"/>
      <c r="B41" s="329" t="s">
        <v>839</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758</v>
      </c>
      <c r="C42" s="348">
        <v>0.35900000000000176</v>
      </c>
      <c r="D42" s="348">
        <v>0.28333333333333333</v>
      </c>
      <c r="E42" s="348">
        <v>0.18200000000000216</v>
      </c>
      <c r="F42" s="348">
        <v>0.12</v>
      </c>
      <c r="G42" s="348">
        <v>0.4</v>
      </c>
      <c r="H42" s="348">
        <v>1.5</v>
      </c>
      <c r="I42" s="348">
        <v>0.1</v>
      </c>
      <c r="J42" s="348">
        <v>0.15</v>
      </c>
      <c r="K42" s="346" t="s">
        <v>759</v>
      </c>
      <c r="L42" s="346" t="s">
        <v>840</v>
      </c>
      <c r="M42" s="346" t="s">
        <v>841</v>
      </c>
      <c r="N42" s="304"/>
      <c r="O42" s="304"/>
      <c r="P42" s="304"/>
    </row>
    <row r="43" spans="1:16" x14ac:dyDescent="0.25">
      <c r="A43" s="318"/>
      <c r="B43" s="319" t="s">
        <v>762</v>
      </c>
      <c r="C43" s="345">
        <v>25.531914893617021</v>
      </c>
      <c r="D43" s="345">
        <v>15</v>
      </c>
      <c r="E43" s="345">
        <v>12.446808510638297</v>
      </c>
      <c r="F43" s="345">
        <v>12.446808510638297</v>
      </c>
      <c r="G43" s="345">
        <v>45</v>
      </c>
      <c r="H43" s="345">
        <v>22.5</v>
      </c>
      <c r="I43" s="345">
        <v>18.670212765957444</v>
      </c>
      <c r="J43" s="345">
        <v>9.3351063829787222</v>
      </c>
      <c r="K43" s="346" t="s">
        <v>763</v>
      </c>
      <c r="L43" s="346" t="s">
        <v>104</v>
      </c>
      <c r="M43" s="346" t="s">
        <v>104</v>
      </c>
      <c r="N43" s="304"/>
      <c r="O43" s="304"/>
      <c r="P43" s="304"/>
    </row>
    <row r="44" spans="1:16" x14ac:dyDescent="0.25">
      <c r="A44" s="318"/>
      <c r="B44" s="319" t="s">
        <v>764</v>
      </c>
      <c r="C44" s="345">
        <v>183.82978723404256</v>
      </c>
      <c r="D44" s="345">
        <v>108</v>
      </c>
      <c r="E44" s="345">
        <v>89.617021276595736</v>
      </c>
      <c r="F44" s="345">
        <v>89.617021276595736</v>
      </c>
      <c r="G44" s="345">
        <v>172.8</v>
      </c>
      <c r="H44" s="345">
        <v>324</v>
      </c>
      <c r="I44" s="345">
        <v>71.693617021276594</v>
      </c>
      <c r="J44" s="345">
        <v>134.42553191489361</v>
      </c>
      <c r="K44" s="346" t="s">
        <v>765</v>
      </c>
      <c r="L44" s="346" t="s">
        <v>104</v>
      </c>
      <c r="M44" s="346" t="s">
        <v>104</v>
      </c>
      <c r="N44" s="165"/>
      <c r="O44" s="304" t="s">
        <v>766</v>
      </c>
      <c r="P44" s="304"/>
    </row>
    <row r="45" spans="1:16" ht="13.8" thickBot="1" x14ac:dyDescent="0.3">
      <c r="A45" s="331"/>
      <c r="B45" s="332" t="s">
        <v>767</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768</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5" t="s">
        <v>89</v>
      </c>
      <c r="B50" s="355"/>
      <c r="C50" s="355"/>
      <c r="D50" s="355"/>
      <c r="E50" s="355"/>
      <c r="F50" s="355"/>
      <c r="G50" s="355"/>
      <c r="H50" s="355"/>
      <c r="I50" s="355"/>
      <c r="J50" s="355"/>
      <c r="K50" s="355"/>
      <c r="L50" s="355"/>
      <c r="M50" s="355"/>
      <c r="N50" s="304"/>
      <c r="O50" s="304"/>
      <c r="P50" s="304"/>
    </row>
    <row r="51" spans="1:16" x14ac:dyDescent="0.25">
      <c r="A51" s="338" t="s">
        <v>104</v>
      </c>
      <c r="B51" s="356" t="s">
        <v>769</v>
      </c>
      <c r="C51" s="356"/>
      <c r="D51" s="356"/>
      <c r="E51" s="356"/>
      <c r="F51" s="356"/>
      <c r="G51" s="356"/>
      <c r="H51" s="356"/>
      <c r="I51" s="356"/>
      <c r="J51" s="356"/>
      <c r="K51" s="356"/>
      <c r="L51" s="356"/>
      <c r="M51" s="356"/>
      <c r="N51" s="339"/>
      <c r="O51" s="304"/>
      <c r="P51" s="304"/>
    </row>
    <row r="52" spans="1:16" x14ac:dyDescent="0.25">
      <c r="A52" s="338" t="s">
        <v>104</v>
      </c>
      <c r="B52" s="356" t="s">
        <v>770</v>
      </c>
      <c r="C52" s="356"/>
      <c r="D52" s="356"/>
      <c r="E52" s="356"/>
      <c r="F52" s="356"/>
      <c r="G52" s="356"/>
      <c r="H52" s="356"/>
      <c r="I52" s="356"/>
      <c r="J52" s="356"/>
      <c r="K52" s="356"/>
      <c r="L52" s="356"/>
      <c r="M52" s="356"/>
      <c r="N52" s="339"/>
      <c r="O52" s="304"/>
      <c r="P52" s="304"/>
    </row>
    <row r="53" spans="1:16" x14ac:dyDescent="0.25">
      <c r="A53" s="338" t="s">
        <v>104</v>
      </c>
      <c r="B53" s="356" t="s">
        <v>771</v>
      </c>
      <c r="C53" s="356"/>
      <c r="D53" s="356"/>
      <c r="E53" s="356"/>
      <c r="F53" s="356"/>
      <c r="G53" s="356"/>
      <c r="H53" s="356"/>
      <c r="I53" s="356"/>
      <c r="J53" s="356"/>
      <c r="K53" s="356"/>
      <c r="L53" s="356"/>
      <c r="M53" s="356"/>
      <c r="N53" s="339"/>
      <c r="O53" s="304"/>
      <c r="P53" s="304"/>
    </row>
    <row r="54" spans="1:16" x14ac:dyDescent="0.25">
      <c r="A54" s="338" t="s">
        <v>104</v>
      </c>
      <c r="B54" s="356" t="s">
        <v>772</v>
      </c>
      <c r="C54" s="356"/>
      <c r="D54" s="356"/>
      <c r="E54" s="356"/>
      <c r="F54" s="356"/>
      <c r="G54" s="356"/>
      <c r="H54" s="356"/>
      <c r="I54" s="356"/>
      <c r="J54" s="356"/>
      <c r="K54" s="356"/>
      <c r="L54" s="356"/>
      <c r="M54" s="356"/>
      <c r="N54" s="339"/>
      <c r="O54" s="304"/>
      <c r="P54" s="304"/>
    </row>
    <row r="55" spans="1:16" x14ac:dyDescent="0.25">
      <c r="A55" s="338" t="s">
        <v>104</v>
      </c>
      <c r="B55" s="356" t="s">
        <v>773</v>
      </c>
      <c r="C55" s="356"/>
      <c r="D55" s="356"/>
      <c r="E55" s="356"/>
      <c r="F55" s="356"/>
      <c r="G55" s="356"/>
      <c r="H55" s="356"/>
      <c r="I55" s="356"/>
      <c r="J55" s="356"/>
      <c r="K55" s="356"/>
      <c r="L55" s="356"/>
      <c r="M55" s="356"/>
      <c r="N55" s="339"/>
      <c r="O55" s="304"/>
      <c r="P55" s="304"/>
    </row>
    <row r="56" spans="1:16" x14ac:dyDescent="0.25">
      <c r="A56" s="338" t="s">
        <v>104</v>
      </c>
      <c r="B56" s="356" t="s">
        <v>774</v>
      </c>
      <c r="C56" s="356"/>
      <c r="D56" s="356"/>
      <c r="E56" s="356"/>
      <c r="F56" s="356"/>
      <c r="G56" s="356"/>
      <c r="H56" s="356"/>
      <c r="I56" s="356"/>
      <c r="J56" s="356"/>
      <c r="K56" s="356"/>
      <c r="L56" s="356"/>
      <c r="M56" s="356"/>
      <c r="N56" s="339"/>
      <c r="O56" s="304"/>
      <c r="P56" s="304"/>
    </row>
    <row r="57" spans="1:16" x14ac:dyDescent="0.25">
      <c r="A57" s="338" t="s">
        <v>104</v>
      </c>
      <c r="B57" s="356" t="s">
        <v>775</v>
      </c>
      <c r="C57" s="356"/>
      <c r="D57" s="356"/>
      <c r="E57" s="356"/>
      <c r="F57" s="356"/>
      <c r="G57" s="356"/>
      <c r="H57" s="356"/>
      <c r="I57" s="356"/>
      <c r="J57" s="356"/>
      <c r="K57" s="356"/>
      <c r="L57" s="356"/>
      <c r="M57" s="356"/>
      <c r="N57" s="339"/>
      <c r="O57" s="304"/>
      <c r="P57" s="304"/>
    </row>
    <row r="58" spans="1:16" x14ac:dyDescent="0.25">
      <c r="A58" s="338" t="s">
        <v>104</v>
      </c>
      <c r="B58" s="356" t="s">
        <v>776</v>
      </c>
      <c r="C58" s="356"/>
      <c r="D58" s="356"/>
      <c r="E58" s="356"/>
      <c r="F58" s="356"/>
      <c r="G58" s="356"/>
      <c r="H58" s="356"/>
      <c r="I58" s="356"/>
      <c r="J58" s="356"/>
      <c r="K58" s="356"/>
      <c r="L58" s="356"/>
      <c r="M58" s="356"/>
      <c r="N58" s="339"/>
      <c r="O58" s="304"/>
      <c r="P58" s="304"/>
    </row>
    <row r="59" spans="1:16" x14ac:dyDescent="0.25">
      <c r="A59" s="338" t="s">
        <v>104</v>
      </c>
      <c r="B59" s="356" t="s">
        <v>777</v>
      </c>
      <c r="C59" s="356"/>
      <c r="D59" s="356"/>
      <c r="E59" s="356"/>
      <c r="F59" s="356"/>
      <c r="G59" s="356"/>
      <c r="H59" s="356"/>
      <c r="I59" s="356"/>
      <c r="J59" s="356"/>
      <c r="K59" s="356"/>
      <c r="L59" s="356"/>
      <c r="M59" s="356"/>
      <c r="N59" s="339"/>
      <c r="O59" s="304"/>
      <c r="P59" s="304"/>
    </row>
    <row r="60" spans="1:16" x14ac:dyDescent="0.25">
      <c r="A60" s="338" t="s">
        <v>104</v>
      </c>
      <c r="B60" s="356" t="s">
        <v>778</v>
      </c>
      <c r="C60" s="356"/>
      <c r="D60" s="356"/>
      <c r="E60" s="356"/>
      <c r="F60" s="356"/>
      <c r="G60" s="356"/>
      <c r="H60" s="356"/>
      <c r="I60" s="356"/>
      <c r="J60" s="356"/>
      <c r="K60" s="356"/>
      <c r="L60" s="356"/>
      <c r="M60" s="356"/>
      <c r="N60" s="339"/>
      <c r="O60" s="304"/>
      <c r="P60" s="304"/>
    </row>
    <row r="61" spans="1:16" x14ac:dyDescent="0.25">
      <c r="A61" s="338" t="s">
        <v>104</v>
      </c>
      <c r="B61" s="356" t="s">
        <v>779</v>
      </c>
      <c r="C61" s="356"/>
      <c r="D61" s="356"/>
      <c r="E61" s="356"/>
      <c r="F61" s="356"/>
      <c r="G61" s="356"/>
      <c r="H61" s="356"/>
      <c r="I61" s="356"/>
      <c r="J61" s="356"/>
      <c r="K61" s="356"/>
      <c r="L61" s="356"/>
      <c r="M61" s="356"/>
      <c r="N61" s="339"/>
      <c r="O61" s="304"/>
      <c r="P61" s="304"/>
    </row>
    <row r="62" spans="1:16" x14ac:dyDescent="0.25">
      <c r="A62" s="338" t="s">
        <v>104</v>
      </c>
      <c r="B62" s="356" t="s">
        <v>780</v>
      </c>
      <c r="C62" s="356"/>
      <c r="D62" s="356"/>
      <c r="E62" s="356"/>
      <c r="F62" s="356"/>
      <c r="G62" s="356"/>
      <c r="H62" s="356"/>
      <c r="I62" s="356"/>
      <c r="J62" s="356"/>
      <c r="K62" s="356"/>
      <c r="L62" s="356"/>
      <c r="M62" s="356"/>
      <c r="N62" s="339"/>
      <c r="O62" s="304"/>
      <c r="P62" s="304"/>
    </row>
    <row r="63" spans="1:16" x14ac:dyDescent="0.25">
      <c r="A63" s="338" t="s">
        <v>104</v>
      </c>
      <c r="B63" s="356" t="s">
        <v>781</v>
      </c>
      <c r="C63" s="356"/>
      <c r="D63" s="356"/>
      <c r="E63" s="356"/>
      <c r="F63" s="356"/>
      <c r="G63" s="356"/>
      <c r="H63" s="356"/>
      <c r="I63" s="356"/>
      <c r="J63" s="356"/>
      <c r="K63" s="356"/>
      <c r="L63" s="356"/>
      <c r="M63" s="356"/>
      <c r="N63" s="339"/>
      <c r="O63" s="304"/>
      <c r="P63" s="304"/>
    </row>
    <row r="64" spans="1:16" x14ac:dyDescent="0.25">
      <c r="A64" s="338" t="s">
        <v>104</v>
      </c>
      <c r="B64" s="356" t="s">
        <v>782</v>
      </c>
      <c r="C64" s="356"/>
      <c r="D64" s="356"/>
      <c r="E64" s="356"/>
      <c r="F64" s="356"/>
      <c r="G64" s="356"/>
      <c r="H64" s="356"/>
      <c r="I64" s="356"/>
      <c r="J64" s="356"/>
      <c r="K64" s="356"/>
      <c r="L64" s="356"/>
      <c r="M64" s="356"/>
      <c r="N64" s="339"/>
      <c r="O64" s="304"/>
      <c r="P64" s="304"/>
    </row>
    <row r="65" spans="1:16" x14ac:dyDescent="0.25">
      <c r="A65" s="338" t="s">
        <v>104</v>
      </c>
      <c r="B65" s="356" t="s">
        <v>783</v>
      </c>
      <c r="C65" s="356"/>
      <c r="D65" s="356"/>
      <c r="E65" s="356"/>
      <c r="F65" s="356"/>
      <c r="G65" s="356"/>
      <c r="H65" s="356"/>
      <c r="I65" s="356"/>
      <c r="J65" s="356"/>
      <c r="K65" s="356"/>
      <c r="L65" s="356"/>
      <c r="M65" s="356"/>
      <c r="N65" s="339"/>
      <c r="O65" s="304"/>
      <c r="P65" s="304"/>
    </row>
    <row r="66" spans="1:16" x14ac:dyDescent="0.25">
      <c r="A66" s="338" t="s">
        <v>104</v>
      </c>
      <c r="B66" s="356" t="s">
        <v>784</v>
      </c>
      <c r="C66" s="356"/>
      <c r="D66" s="356"/>
      <c r="E66" s="356"/>
      <c r="F66" s="356"/>
      <c r="G66" s="356"/>
      <c r="H66" s="356"/>
      <c r="I66" s="356"/>
      <c r="J66" s="356"/>
      <c r="K66" s="356"/>
      <c r="L66" s="356"/>
      <c r="M66" s="356"/>
      <c r="N66" s="339"/>
      <c r="O66" s="304"/>
      <c r="P66" s="304"/>
    </row>
    <row r="67" spans="1:16" x14ac:dyDescent="0.25">
      <c r="A67" s="338" t="s">
        <v>104</v>
      </c>
      <c r="B67" s="356" t="s">
        <v>785</v>
      </c>
      <c r="C67" s="356"/>
      <c r="D67" s="356"/>
      <c r="E67" s="356"/>
      <c r="F67" s="356"/>
      <c r="G67" s="356"/>
      <c r="H67" s="356"/>
      <c r="I67" s="356"/>
      <c r="J67" s="356"/>
      <c r="K67" s="356"/>
      <c r="L67" s="356"/>
      <c r="M67" s="356"/>
      <c r="N67" s="339"/>
      <c r="O67" s="304"/>
      <c r="P67" s="304"/>
    </row>
    <row r="68" spans="1:16" x14ac:dyDescent="0.25">
      <c r="A68" s="338" t="s">
        <v>104</v>
      </c>
      <c r="B68" s="356" t="s">
        <v>786</v>
      </c>
      <c r="C68" s="356"/>
      <c r="D68" s="356"/>
      <c r="E68" s="356"/>
      <c r="F68" s="356"/>
      <c r="G68" s="356"/>
      <c r="H68" s="356"/>
      <c r="I68" s="356"/>
      <c r="J68" s="356"/>
      <c r="K68" s="356"/>
      <c r="L68" s="356"/>
      <c r="M68" s="356"/>
      <c r="N68" s="339"/>
      <c r="O68" s="304"/>
      <c r="P68" s="304"/>
    </row>
    <row r="69" spans="1:16" x14ac:dyDescent="0.25">
      <c r="A69" s="338" t="s">
        <v>104</v>
      </c>
      <c r="B69" s="356" t="s">
        <v>787</v>
      </c>
      <c r="C69" s="356"/>
      <c r="D69" s="356"/>
      <c r="E69" s="356"/>
      <c r="F69" s="356"/>
      <c r="G69" s="356"/>
      <c r="H69" s="356"/>
      <c r="I69" s="356"/>
      <c r="J69" s="356"/>
      <c r="K69" s="356"/>
      <c r="L69" s="356"/>
      <c r="M69" s="356"/>
      <c r="N69" s="339"/>
      <c r="O69" s="304"/>
      <c r="P69" s="304"/>
    </row>
    <row r="70" spans="1:16" x14ac:dyDescent="0.25">
      <c r="A70" s="338" t="s">
        <v>104</v>
      </c>
      <c r="B70" s="356" t="s">
        <v>788</v>
      </c>
      <c r="C70" s="356"/>
      <c r="D70" s="356"/>
      <c r="E70" s="356"/>
      <c r="F70" s="356"/>
      <c r="G70" s="356"/>
      <c r="H70" s="356"/>
      <c r="I70" s="356"/>
      <c r="J70" s="356"/>
      <c r="K70" s="356"/>
      <c r="L70" s="356"/>
      <c r="M70" s="356"/>
      <c r="N70" s="339"/>
      <c r="O70" s="304"/>
      <c r="P70" s="304"/>
    </row>
    <row r="71" spans="1:16" x14ac:dyDescent="0.25">
      <c r="A71" s="338" t="s">
        <v>104</v>
      </c>
      <c r="B71" s="356" t="s">
        <v>789</v>
      </c>
      <c r="C71" s="356"/>
      <c r="D71" s="356"/>
      <c r="E71" s="356"/>
      <c r="F71" s="356"/>
      <c r="G71" s="356"/>
      <c r="H71" s="356"/>
      <c r="I71" s="356"/>
      <c r="J71" s="356"/>
      <c r="K71" s="356"/>
      <c r="L71" s="356"/>
      <c r="M71" s="356"/>
      <c r="N71" s="339"/>
      <c r="O71" s="304"/>
      <c r="P71" s="304"/>
    </row>
    <row r="72" spans="1:16" x14ac:dyDescent="0.25">
      <c r="A72" s="338" t="s">
        <v>104</v>
      </c>
      <c r="B72" s="356" t="s">
        <v>790</v>
      </c>
      <c r="C72" s="356"/>
      <c r="D72" s="356"/>
      <c r="E72" s="356"/>
      <c r="F72" s="356"/>
      <c r="G72" s="356"/>
      <c r="H72" s="356"/>
      <c r="I72" s="356"/>
      <c r="J72" s="356"/>
      <c r="K72" s="356"/>
      <c r="L72" s="356"/>
      <c r="M72" s="356"/>
      <c r="N72" s="339"/>
      <c r="O72" s="304"/>
      <c r="P72" s="304"/>
    </row>
    <row r="73" spans="1:16" x14ac:dyDescent="0.25">
      <c r="A73" s="338" t="s">
        <v>104</v>
      </c>
      <c r="B73" s="356" t="s">
        <v>791</v>
      </c>
      <c r="C73" s="356"/>
      <c r="D73" s="356"/>
      <c r="E73" s="356"/>
      <c r="F73" s="356"/>
      <c r="G73" s="356"/>
      <c r="H73" s="356"/>
      <c r="I73" s="356"/>
      <c r="J73" s="356"/>
      <c r="K73" s="356"/>
      <c r="L73" s="356"/>
      <c r="M73" s="356"/>
      <c r="N73" s="339"/>
      <c r="O73" s="304"/>
      <c r="P73" s="304"/>
    </row>
    <row r="74" spans="1:16" x14ac:dyDescent="0.25">
      <c r="A74" s="338" t="s">
        <v>104</v>
      </c>
      <c r="B74" s="356" t="s">
        <v>792</v>
      </c>
      <c r="C74" s="356"/>
      <c r="D74" s="356"/>
      <c r="E74" s="356"/>
      <c r="F74" s="356"/>
      <c r="G74" s="356"/>
      <c r="H74" s="356"/>
      <c r="I74" s="356"/>
      <c r="J74" s="356"/>
      <c r="K74" s="356"/>
      <c r="L74" s="356"/>
      <c r="M74" s="356"/>
      <c r="N74" s="339"/>
      <c r="O74" s="304"/>
      <c r="P74" s="304"/>
    </row>
    <row r="75" spans="1:16" x14ac:dyDescent="0.25">
      <c r="A75" s="338" t="s">
        <v>104</v>
      </c>
      <c r="B75" s="356" t="s">
        <v>793</v>
      </c>
      <c r="C75" s="356"/>
      <c r="D75" s="356"/>
      <c r="E75" s="356"/>
      <c r="F75" s="356"/>
      <c r="G75" s="356"/>
      <c r="H75" s="356"/>
      <c r="I75" s="356"/>
      <c r="J75" s="356"/>
      <c r="K75" s="356"/>
      <c r="L75" s="356"/>
      <c r="M75" s="356"/>
      <c r="N75" s="339"/>
      <c r="O75" s="304"/>
      <c r="P75" s="304"/>
    </row>
    <row r="76" spans="1:16" x14ac:dyDescent="0.25">
      <c r="A76" s="338" t="s">
        <v>104</v>
      </c>
      <c r="B76" s="356" t="s">
        <v>794</v>
      </c>
      <c r="C76" s="356"/>
      <c r="D76" s="356"/>
      <c r="E76" s="356"/>
      <c r="F76" s="356"/>
      <c r="G76" s="356"/>
      <c r="H76" s="356"/>
      <c r="I76" s="356"/>
      <c r="J76" s="356"/>
      <c r="K76" s="356"/>
      <c r="L76" s="356"/>
      <c r="M76" s="356"/>
      <c r="N76" s="339"/>
      <c r="O76" s="304"/>
      <c r="P76" s="304"/>
    </row>
    <row r="77" spans="1:16" x14ac:dyDescent="0.25">
      <c r="A77" s="338" t="s">
        <v>104</v>
      </c>
      <c r="B77" s="354" t="s">
        <v>104</v>
      </c>
      <c r="C77" s="354"/>
      <c r="D77" s="354"/>
      <c r="E77" s="354"/>
      <c r="F77" s="354"/>
      <c r="G77" s="354"/>
      <c r="H77" s="354"/>
      <c r="I77" s="354"/>
      <c r="J77" s="354"/>
      <c r="K77" s="354"/>
      <c r="L77" s="354"/>
      <c r="M77" s="354"/>
      <c r="N77" s="339"/>
      <c r="O77" s="304"/>
      <c r="P77" s="304"/>
    </row>
    <row r="78" spans="1:16" x14ac:dyDescent="0.25">
      <c r="A78" s="338" t="s">
        <v>104</v>
      </c>
      <c r="B78" s="354" t="s">
        <v>104</v>
      </c>
      <c r="C78" s="354"/>
      <c r="D78" s="354"/>
      <c r="E78" s="354"/>
      <c r="F78" s="354"/>
      <c r="G78" s="354"/>
      <c r="H78" s="354"/>
      <c r="I78" s="354"/>
      <c r="J78" s="354"/>
      <c r="K78" s="354"/>
      <c r="L78" s="354"/>
      <c r="M78" s="354"/>
      <c r="N78" s="339"/>
      <c r="O78" s="304"/>
      <c r="P78" s="304"/>
    </row>
    <row r="79" spans="1:16" x14ac:dyDescent="0.25">
      <c r="A79" s="355" t="s">
        <v>95</v>
      </c>
      <c r="B79" s="355" t="s">
        <v>104</v>
      </c>
      <c r="C79" s="355"/>
      <c r="D79" s="355"/>
      <c r="E79" s="355"/>
      <c r="F79" s="355"/>
      <c r="G79" s="355"/>
      <c r="H79" s="355"/>
      <c r="I79" s="355"/>
      <c r="J79" s="355"/>
      <c r="K79" s="355"/>
      <c r="L79" s="355"/>
      <c r="M79" s="355"/>
      <c r="N79" s="339"/>
      <c r="O79" s="304"/>
      <c r="P79" s="304"/>
    </row>
    <row r="80" spans="1:16" x14ac:dyDescent="0.25">
      <c r="A80" s="338" t="s">
        <v>795</v>
      </c>
      <c r="B80" s="354" t="s">
        <v>796</v>
      </c>
      <c r="C80" s="354"/>
      <c r="D80" s="354"/>
      <c r="E80" s="354"/>
      <c r="F80" s="354"/>
      <c r="G80" s="354"/>
      <c r="H80" s="354"/>
      <c r="I80" s="354"/>
      <c r="J80" s="354"/>
      <c r="K80" s="354"/>
      <c r="L80" s="354"/>
      <c r="M80" s="354"/>
      <c r="N80" s="339"/>
      <c r="O80" s="304"/>
      <c r="P80" s="304"/>
    </row>
    <row r="81" spans="1:16" x14ac:dyDescent="0.25">
      <c r="A81" s="338" t="s">
        <v>797</v>
      </c>
      <c r="B81" s="354" t="s">
        <v>798</v>
      </c>
      <c r="C81" s="354"/>
      <c r="D81" s="354"/>
      <c r="E81" s="354"/>
      <c r="F81" s="354"/>
      <c r="G81" s="354"/>
      <c r="H81" s="354"/>
      <c r="I81" s="354"/>
      <c r="J81" s="354"/>
      <c r="K81" s="354"/>
      <c r="L81" s="354"/>
      <c r="M81" s="354"/>
      <c r="N81" s="339"/>
      <c r="O81" s="304"/>
      <c r="P81" s="304"/>
    </row>
    <row r="82" spans="1:16" x14ac:dyDescent="0.25">
      <c r="A82" s="338" t="s">
        <v>799</v>
      </c>
      <c r="B82" s="354" t="s">
        <v>800</v>
      </c>
      <c r="C82" s="354"/>
      <c r="D82" s="354"/>
      <c r="E82" s="354"/>
      <c r="F82" s="354"/>
      <c r="G82" s="354"/>
      <c r="H82" s="354"/>
      <c r="I82" s="354"/>
      <c r="J82" s="354"/>
      <c r="K82" s="354"/>
      <c r="L82" s="354"/>
      <c r="M82" s="354"/>
      <c r="N82" s="339"/>
      <c r="O82" s="304"/>
      <c r="P82" s="304"/>
    </row>
    <row r="83" spans="1:16" x14ac:dyDescent="0.25">
      <c r="A83" s="338" t="s">
        <v>801</v>
      </c>
      <c r="B83" s="354" t="s">
        <v>802</v>
      </c>
      <c r="C83" s="354"/>
      <c r="D83" s="354"/>
      <c r="E83" s="354"/>
      <c r="F83" s="354"/>
      <c r="G83" s="354"/>
      <c r="H83" s="354"/>
      <c r="I83" s="354"/>
      <c r="J83" s="354"/>
      <c r="K83" s="354"/>
      <c r="L83" s="354"/>
      <c r="M83" s="354"/>
      <c r="N83" s="339"/>
      <c r="O83" s="304"/>
      <c r="P83" s="304"/>
    </row>
    <row r="84" spans="1:16" x14ac:dyDescent="0.25">
      <c r="A84" s="338" t="s">
        <v>842</v>
      </c>
      <c r="B84" s="354" t="s">
        <v>843</v>
      </c>
      <c r="C84" s="354"/>
      <c r="D84" s="354"/>
      <c r="E84" s="354"/>
      <c r="F84" s="354"/>
      <c r="G84" s="354"/>
      <c r="H84" s="354"/>
      <c r="I84" s="354"/>
      <c r="J84" s="354"/>
      <c r="K84" s="354"/>
      <c r="L84" s="354"/>
      <c r="M84" s="354"/>
      <c r="N84" s="339"/>
      <c r="O84" s="304"/>
      <c r="P84" s="304"/>
    </row>
    <row r="85" spans="1:16" x14ac:dyDescent="0.25">
      <c r="A85" s="338" t="s">
        <v>805</v>
      </c>
      <c r="B85" s="354" t="s">
        <v>806</v>
      </c>
      <c r="C85" s="354"/>
      <c r="D85" s="354"/>
      <c r="E85" s="354"/>
      <c r="F85" s="354"/>
      <c r="G85" s="354"/>
      <c r="H85" s="354"/>
      <c r="I85" s="354"/>
      <c r="J85" s="354"/>
      <c r="K85" s="354"/>
      <c r="L85" s="354"/>
      <c r="M85" s="354"/>
      <c r="N85" s="339"/>
      <c r="O85" s="304"/>
      <c r="P85" s="304"/>
    </row>
    <row r="86" spans="1:16" x14ac:dyDescent="0.25">
      <c r="A86" s="338" t="s">
        <v>807</v>
      </c>
      <c r="B86" s="354" t="s">
        <v>808</v>
      </c>
      <c r="C86" s="354"/>
      <c r="D86" s="354"/>
      <c r="E86" s="354"/>
      <c r="F86" s="354"/>
      <c r="G86" s="354"/>
      <c r="H86" s="354"/>
      <c r="I86" s="354"/>
      <c r="J86" s="354"/>
      <c r="K86" s="354"/>
      <c r="L86" s="354"/>
      <c r="M86" s="354"/>
      <c r="N86" s="339"/>
      <c r="O86" s="304"/>
      <c r="P86" s="304"/>
    </row>
    <row r="87" spans="1:16" x14ac:dyDescent="0.25">
      <c r="A87" s="304" t="s">
        <v>743</v>
      </c>
      <c r="B87" s="354" t="s">
        <v>809</v>
      </c>
      <c r="C87" s="354"/>
      <c r="D87" s="354"/>
      <c r="E87" s="354"/>
      <c r="F87" s="354"/>
      <c r="G87" s="354"/>
      <c r="H87" s="354"/>
      <c r="I87" s="354"/>
      <c r="J87" s="354"/>
      <c r="K87" s="354"/>
      <c r="L87" s="354"/>
      <c r="M87" s="354"/>
      <c r="N87" s="304"/>
      <c r="O87" s="304"/>
      <c r="P87" s="304"/>
    </row>
    <row r="88" spans="1:16" x14ac:dyDescent="0.25">
      <c r="A88" s="304" t="s">
        <v>823</v>
      </c>
      <c r="B88" s="354" t="s">
        <v>844</v>
      </c>
      <c r="C88" s="354"/>
      <c r="D88" s="354"/>
      <c r="E88" s="354"/>
      <c r="F88" s="354"/>
      <c r="G88" s="354"/>
      <c r="H88" s="354"/>
      <c r="I88" s="354"/>
      <c r="J88" s="354"/>
      <c r="K88" s="354"/>
      <c r="L88" s="354"/>
      <c r="M88" s="354"/>
      <c r="N88" s="304"/>
      <c r="O88" s="304"/>
      <c r="P88" s="304"/>
    </row>
    <row r="89" spans="1:16" x14ac:dyDescent="0.25">
      <c r="A89" s="304" t="s">
        <v>814</v>
      </c>
      <c r="B89" s="354" t="s">
        <v>815</v>
      </c>
      <c r="C89" s="354"/>
      <c r="D89" s="354"/>
      <c r="E89" s="354"/>
      <c r="F89" s="354"/>
      <c r="G89" s="354"/>
      <c r="H89" s="354"/>
      <c r="I89" s="354"/>
      <c r="J89" s="354"/>
      <c r="K89" s="354"/>
      <c r="L89" s="354"/>
      <c r="M89" s="354"/>
      <c r="N89" s="304"/>
      <c r="O89" s="304"/>
      <c r="P89" s="304"/>
    </row>
    <row r="90" spans="1:16" x14ac:dyDescent="0.25">
      <c r="A90" s="304"/>
      <c r="B90" s="354"/>
      <c r="C90" s="354"/>
      <c r="D90" s="354"/>
      <c r="E90" s="354"/>
      <c r="F90" s="354"/>
      <c r="G90" s="354"/>
      <c r="H90" s="354"/>
      <c r="I90" s="354"/>
      <c r="J90" s="354"/>
      <c r="K90" s="354"/>
      <c r="L90" s="354"/>
      <c r="M90" s="354"/>
      <c r="N90" s="304"/>
      <c r="O90" s="304"/>
      <c r="P90" s="304"/>
    </row>
    <row r="91" spans="1:16" x14ac:dyDescent="0.25">
      <c r="A91" s="304"/>
      <c r="B91" s="354"/>
      <c r="C91" s="354"/>
      <c r="D91" s="354"/>
      <c r="E91" s="354"/>
      <c r="F91" s="354"/>
      <c r="G91" s="354"/>
      <c r="H91" s="354"/>
      <c r="I91" s="354"/>
      <c r="J91" s="354"/>
      <c r="K91" s="354"/>
      <c r="L91" s="354"/>
      <c r="M91" s="354"/>
      <c r="N91" s="304"/>
      <c r="O91" s="304"/>
      <c r="P91" s="304"/>
    </row>
    <row r="92" spans="1:16" x14ac:dyDescent="0.25">
      <c r="A92" s="304"/>
      <c r="B92" s="354"/>
      <c r="C92" s="354"/>
      <c r="D92" s="354"/>
      <c r="E92" s="354"/>
      <c r="F92" s="354"/>
      <c r="G92" s="354"/>
      <c r="H92" s="354"/>
      <c r="I92" s="354"/>
      <c r="J92" s="354"/>
      <c r="K92" s="354"/>
      <c r="L92" s="354"/>
      <c r="M92" s="354"/>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E44" zoomScale="48" workbookViewId="0">
      <selection activeCell="K63" sqref="K63"/>
    </sheetView>
  </sheetViews>
  <sheetFormatPr defaultRowHeight="13.2" x14ac:dyDescent="0.25"/>
  <cols>
    <col min="18" max="18" width="11.88671875" bestFit="1" customWidth="1"/>
    <col min="30" max="30" width="12" bestFit="1" customWidth="1"/>
  </cols>
  <sheetData>
    <row r="1" spans="1:19" x14ac:dyDescent="0.25">
      <c r="A1" s="44" t="s">
        <v>599</v>
      </c>
      <c r="B1" s="44" t="s">
        <v>600</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849</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853</v>
      </c>
    </row>
    <row r="44" spans="1:31" x14ac:dyDescent="0.25">
      <c r="V44" s="62"/>
    </row>
    <row r="45" spans="1:31" x14ac:dyDescent="0.25">
      <c r="X45" s="62" t="s">
        <v>855</v>
      </c>
      <c r="AD45">
        <f>AD43/F64</f>
        <v>60.006000600060013</v>
      </c>
      <c r="AE45" s="62" t="s">
        <v>854</v>
      </c>
    </row>
    <row r="46" spans="1:31" x14ac:dyDescent="0.25">
      <c r="X46">
        <f>0.0000000036</f>
        <v>3.6E-9</v>
      </c>
    </row>
    <row r="47" spans="1:31" x14ac:dyDescent="0.25">
      <c r="AD47">
        <f>AD45/X46</f>
        <v>16668333500.01667</v>
      </c>
      <c r="AE47" s="62" t="s">
        <v>856</v>
      </c>
    </row>
    <row r="48" spans="1:31" x14ac:dyDescent="0.25">
      <c r="S48" s="62"/>
    </row>
    <row r="49" spans="6:31" x14ac:dyDescent="0.25">
      <c r="AD49">
        <f>AD47/1000000</f>
        <v>16668.33350001667</v>
      </c>
      <c r="AE49" s="62" t="s">
        <v>857</v>
      </c>
    </row>
    <row r="51" spans="6:31" x14ac:dyDescent="0.25">
      <c r="S51" s="62"/>
    </row>
    <row r="63" spans="6:31" x14ac:dyDescent="0.25">
      <c r="K63">
        <v>1.05</v>
      </c>
      <c r="L63" s="62" t="s">
        <v>851</v>
      </c>
    </row>
    <row r="64" spans="6:31" x14ac:dyDescent="0.25">
      <c r="F64">
        <v>33.33</v>
      </c>
      <c r="G64" s="62" t="s">
        <v>850</v>
      </c>
    </row>
    <row r="67" spans="11:12" x14ac:dyDescent="0.25">
      <c r="K67">
        <f>K63/F64</f>
        <v>3.1503150315031508E-2</v>
      </c>
      <c r="L67" s="62" t="s">
        <v>852</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59" t="s">
        <v>275</v>
      </c>
      <c r="D3" s="359"/>
      <c r="E3" s="359"/>
      <c r="F3" s="359"/>
      <c r="G3" s="359"/>
      <c r="H3" s="359"/>
      <c r="I3" s="359"/>
      <c r="J3" s="359"/>
      <c r="K3" s="359"/>
      <c r="L3" s="359"/>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576</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0" t="s">
        <v>298</v>
      </c>
      <c r="D2" s="361"/>
      <c r="E2" s="361"/>
      <c r="F2" s="361"/>
      <c r="G2" s="361"/>
      <c r="H2" s="361"/>
      <c r="I2" s="361"/>
      <c r="J2" s="361"/>
      <c r="K2" s="361"/>
      <c r="L2" s="361"/>
      <c r="M2" s="361"/>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845</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846</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847</v>
      </c>
      <c r="C29" s="353">
        <v>0</v>
      </c>
      <c r="D29" s="353">
        <v>0</v>
      </c>
      <c r="E29" s="353">
        <v>0</v>
      </c>
      <c r="F29" s="353">
        <v>0</v>
      </c>
      <c r="G29" s="353">
        <v>0</v>
      </c>
      <c r="H29" s="113">
        <v>0</v>
      </c>
      <c r="I29" s="113">
        <v>0</v>
      </c>
      <c r="J29" s="113">
        <v>0</v>
      </c>
      <c r="K29" s="113">
        <v>0</v>
      </c>
      <c r="L29" s="107" t="s">
        <v>59</v>
      </c>
      <c r="M29" s="107"/>
    </row>
    <row r="30" spans="2:13" ht="13.8" thickBot="1" x14ac:dyDescent="0.3">
      <c r="B30" s="350" t="s">
        <v>848</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O17" sqref="O17"/>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62" t="s">
        <v>333</v>
      </c>
      <c r="C1" s="363"/>
      <c r="D1" s="363"/>
      <c r="E1" s="363"/>
      <c r="F1" s="363"/>
      <c r="G1" s="363"/>
      <c r="H1" s="363"/>
      <c r="I1" s="363"/>
      <c r="J1" s="363"/>
      <c r="K1" s="363"/>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1" x14ac:dyDescent="0.25">
      <c r="A17" s="152" t="s">
        <v>217</v>
      </c>
      <c r="B17" s="132">
        <v>25</v>
      </c>
      <c r="C17" s="132"/>
      <c r="D17" s="132"/>
      <c r="E17" s="132"/>
      <c r="F17" s="132"/>
      <c r="G17" s="132"/>
      <c r="H17" s="132"/>
      <c r="I17" s="132"/>
      <c r="J17" s="133"/>
      <c r="K17" s="133"/>
    </row>
    <row r="18" spans="1:11" x14ac:dyDescent="0.25">
      <c r="A18" s="152" t="s">
        <v>218</v>
      </c>
      <c r="B18" s="132">
        <v>2</v>
      </c>
      <c r="C18" s="132"/>
      <c r="D18" s="132"/>
      <c r="E18" s="132"/>
      <c r="F18" s="132"/>
      <c r="G18" s="132"/>
      <c r="H18" s="132"/>
      <c r="I18" s="132"/>
      <c r="J18" s="133"/>
      <c r="K18" s="133"/>
    </row>
    <row r="19" spans="1:11" x14ac:dyDescent="0.25">
      <c r="A19" s="88" t="s">
        <v>227</v>
      </c>
      <c r="B19" s="154"/>
      <c r="C19" s="154"/>
      <c r="D19" s="154"/>
      <c r="E19" s="154"/>
      <c r="F19" s="154"/>
      <c r="G19" s="154"/>
      <c r="H19" s="154"/>
      <c r="I19" s="154"/>
      <c r="J19" s="150"/>
      <c r="K19" s="150"/>
    </row>
    <row r="20" spans="1:11"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row>
    <row r="21" spans="1:11"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354</v>
      </c>
      <c r="B25" s="132">
        <v>0</v>
      </c>
      <c r="C25" s="132">
        <v>0</v>
      </c>
      <c r="D25" s="132">
        <v>0</v>
      </c>
      <c r="E25" s="132">
        <v>0</v>
      </c>
      <c r="F25" s="132">
        <v>0</v>
      </c>
      <c r="G25" s="132">
        <v>0</v>
      </c>
      <c r="H25" s="132">
        <v>0</v>
      </c>
      <c r="I25" s="132">
        <v>0</v>
      </c>
      <c r="J25" s="133">
        <v>0</v>
      </c>
      <c r="K25" s="133"/>
    </row>
    <row r="26" spans="1:11" x14ac:dyDescent="0.25">
      <c r="A26" s="151" t="s">
        <v>240</v>
      </c>
      <c r="B26" s="132"/>
      <c r="C26" s="132"/>
      <c r="D26" s="132"/>
      <c r="E26" s="132"/>
      <c r="F26" s="132"/>
      <c r="G26" s="132"/>
      <c r="H26" s="132"/>
      <c r="I26" s="132"/>
      <c r="J26" s="133"/>
      <c r="K26" s="133"/>
    </row>
    <row r="27" spans="1:11" x14ac:dyDescent="0.25">
      <c r="A27" s="152" t="s">
        <v>355</v>
      </c>
      <c r="B27" s="132">
        <v>3.3</v>
      </c>
      <c r="C27" s="132">
        <v>2.5</v>
      </c>
      <c r="D27" s="132">
        <v>1.7</v>
      </c>
      <c r="E27" s="132">
        <v>1.4</v>
      </c>
      <c r="F27" s="153">
        <v>0.75</v>
      </c>
      <c r="G27" s="153">
        <v>1.5</v>
      </c>
      <c r="H27" s="153">
        <v>0.75</v>
      </c>
      <c r="I27" s="153">
        <v>1.25</v>
      </c>
      <c r="J27" s="133" t="s">
        <v>349</v>
      </c>
      <c r="K27" s="133" t="s">
        <v>350</v>
      </c>
    </row>
    <row r="28" spans="1:11" x14ac:dyDescent="0.25">
      <c r="A28" s="152" t="s">
        <v>351</v>
      </c>
      <c r="B28" s="132">
        <v>75</v>
      </c>
      <c r="C28" s="132">
        <v>75</v>
      </c>
      <c r="D28" s="132">
        <v>75</v>
      </c>
      <c r="E28" s="132">
        <v>75</v>
      </c>
      <c r="F28" s="132"/>
      <c r="G28" s="132"/>
      <c r="H28" s="132"/>
      <c r="I28" s="132"/>
      <c r="J28" s="133" t="s">
        <v>79</v>
      </c>
      <c r="K28" s="133"/>
    </row>
    <row r="29" spans="1:11" x14ac:dyDescent="0.25">
      <c r="A29" s="152" t="s">
        <v>287</v>
      </c>
      <c r="B29" s="132">
        <v>25</v>
      </c>
      <c r="C29" s="132">
        <v>25</v>
      </c>
      <c r="D29" s="132">
        <v>25</v>
      </c>
      <c r="E29" s="132">
        <v>25</v>
      </c>
      <c r="F29" s="132"/>
      <c r="G29" s="132"/>
      <c r="H29" s="132"/>
      <c r="I29" s="132"/>
      <c r="J29" s="133"/>
      <c r="K29" s="133"/>
    </row>
    <row r="30" spans="1:11"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4" t="s">
        <v>430</v>
      </c>
      <c r="O1" s="366" t="s">
        <v>431</v>
      </c>
      <c r="P1" s="366"/>
      <c r="Q1" s="366"/>
      <c r="R1" s="366"/>
      <c r="S1" s="366"/>
      <c r="T1" s="366"/>
      <c r="U1" s="366"/>
      <c r="V1" s="366"/>
      <c r="W1" s="366"/>
      <c r="X1" s="366"/>
      <c r="Y1" s="366"/>
      <c r="Z1" s="367"/>
    </row>
    <row r="2" spans="1:26" ht="15" thickBot="1" x14ac:dyDescent="0.35">
      <c r="A2" s="195" t="s">
        <v>71</v>
      </c>
      <c r="B2" s="368" t="s">
        <v>432</v>
      </c>
      <c r="C2" s="369"/>
      <c r="D2" s="369"/>
      <c r="E2" s="369"/>
      <c r="F2" s="369"/>
      <c r="G2" s="369"/>
      <c r="H2" s="369"/>
      <c r="I2" s="369"/>
      <c r="J2" s="369"/>
      <c r="K2" s="370"/>
      <c r="N2" s="365"/>
      <c r="O2" s="371" t="s">
        <v>433</v>
      </c>
      <c r="P2" s="372"/>
      <c r="Q2" s="372"/>
      <c r="R2" s="373"/>
      <c r="S2" s="372" t="s">
        <v>434</v>
      </c>
      <c r="T2" s="372"/>
      <c r="U2" s="372"/>
      <c r="V2" s="372"/>
      <c r="W2" s="371" t="s">
        <v>435</v>
      </c>
      <c r="X2" s="372"/>
      <c r="Y2" s="372"/>
      <c r="Z2" s="374"/>
    </row>
    <row r="3" spans="1:26" ht="13.8" thickBot="1" x14ac:dyDescent="0.3">
      <c r="A3" s="375" t="s">
        <v>74</v>
      </c>
      <c r="B3" s="377">
        <v>2020</v>
      </c>
      <c r="C3" s="377">
        <v>2030</v>
      </c>
      <c r="D3" s="377">
        <v>2040</v>
      </c>
      <c r="E3" s="377">
        <v>2050</v>
      </c>
      <c r="F3" s="390">
        <v>2030</v>
      </c>
      <c r="G3" s="380"/>
      <c r="H3" s="379">
        <v>2050</v>
      </c>
      <c r="I3" s="380"/>
      <c r="J3" s="377" t="s">
        <v>72</v>
      </c>
      <c r="K3" s="377"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76"/>
      <c r="B4" s="378"/>
      <c r="C4" s="378"/>
      <c r="D4" s="378"/>
      <c r="E4" s="378"/>
      <c r="F4" s="199" t="s">
        <v>75</v>
      </c>
      <c r="G4" s="199" t="s">
        <v>76</v>
      </c>
      <c r="H4" s="199" t="s">
        <v>75</v>
      </c>
      <c r="I4" s="199" t="s">
        <v>76</v>
      </c>
      <c r="J4" s="378"/>
      <c r="K4" s="378"/>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81" t="s">
        <v>461</v>
      </c>
      <c r="C18" s="382"/>
      <c r="D18" s="382"/>
      <c r="E18" s="383"/>
      <c r="F18" s="232"/>
      <c r="G18" s="232"/>
      <c r="H18" s="232"/>
      <c r="I18" s="232"/>
      <c r="J18" s="224"/>
      <c r="K18" s="225"/>
    </row>
    <row r="19" spans="1:11" x14ac:dyDescent="0.25">
      <c r="A19" s="208" t="s">
        <v>462</v>
      </c>
      <c r="B19" s="384"/>
      <c r="C19" s="385"/>
      <c r="D19" s="385"/>
      <c r="E19" s="386"/>
      <c r="F19" s="232"/>
      <c r="G19" s="232"/>
      <c r="H19" s="232"/>
      <c r="I19" s="232"/>
      <c r="J19" s="224"/>
      <c r="K19" s="225"/>
    </row>
    <row r="20" spans="1:11" ht="15.6" x14ac:dyDescent="0.25">
      <c r="A20" s="208" t="s">
        <v>463</v>
      </c>
      <c r="B20" s="384"/>
      <c r="C20" s="385"/>
      <c r="D20" s="385"/>
      <c r="E20" s="386"/>
      <c r="F20" s="232"/>
      <c r="G20" s="232"/>
      <c r="H20" s="232"/>
      <c r="I20" s="232"/>
      <c r="J20" s="224"/>
      <c r="K20" s="225"/>
    </row>
    <row r="21" spans="1:11" x14ac:dyDescent="0.25">
      <c r="A21" s="208" t="s">
        <v>464</v>
      </c>
      <c r="B21" s="384"/>
      <c r="C21" s="385"/>
      <c r="D21" s="385"/>
      <c r="E21" s="386"/>
      <c r="F21" s="232"/>
      <c r="G21" s="232"/>
      <c r="H21" s="232"/>
      <c r="I21" s="232"/>
      <c r="J21" s="224"/>
      <c r="K21" s="225"/>
    </row>
    <row r="22" spans="1:11" ht="13.8" thickBot="1" x14ac:dyDescent="0.3">
      <c r="A22" s="233" t="s">
        <v>465</v>
      </c>
      <c r="B22" s="384"/>
      <c r="C22" s="385"/>
      <c r="D22" s="385"/>
      <c r="E22" s="386"/>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87" t="s">
        <v>461</v>
      </c>
      <c r="C38" s="388"/>
      <c r="D38" s="388"/>
      <c r="E38" s="389"/>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6"/>
  <sheetViews>
    <sheetView topLeftCell="A8" zoomScale="59" zoomScaleNormal="90" workbookViewId="0">
      <selection activeCell="G29" sqref="G29:G46"/>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567</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t="s">
        <v>537</v>
      </c>
      <c r="G11" s="16">
        <v>2025</v>
      </c>
      <c r="I11" s="16">
        <f>$S$39</f>
        <v>1879.4326241134754</v>
      </c>
      <c r="J11" s="26"/>
      <c r="M11" s="26"/>
      <c r="Q11" s="20"/>
      <c r="R11" s="32" t="s">
        <v>63</v>
      </c>
      <c r="S11" s="32"/>
      <c r="T11" s="32" t="s">
        <v>268</v>
      </c>
      <c r="U11" s="32" t="s">
        <v>270</v>
      </c>
      <c r="V11" s="32" t="s">
        <v>45</v>
      </c>
      <c r="W11" s="32" t="s">
        <v>62</v>
      </c>
      <c r="X11" s="61" t="s">
        <v>164</v>
      </c>
      <c r="Y11" s="32"/>
      <c r="Z11" s="32" t="s">
        <v>177</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Q12" s="21"/>
    </row>
    <row r="13" spans="3:26" x14ac:dyDescent="0.25">
      <c r="D13" t="s">
        <v>537</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Q14" s="21"/>
      <c r="R14" s="32"/>
      <c r="S14" s="32"/>
      <c r="T14" s="32"/>
      <c r="U14" s="32"/>
      <c r="V14" s="32"/>
      <c r="W14" s="32"/>
      <c r="X14" s="32"/>
      <c r="Y14" s="32"/>
      <c r="Z14" s="32"/>
    </row>
    <row r="15" spans="3:26" x14ac:dyDescent="0.25">
      <c r="D15" t="s">
        <v>537</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Q16" s="21"/>
      <c r="R16" s="32"/>
      <c r="S16" s="32"/>
      <c r="X16" s="32"/>
      <c r="Y16" s="32"/>
      <c r="Z16" s="32"/>
    </row>
    <row r="17" spans="3:26" ht="13.8" thickBot="1" x14ac:dyDescent="0.3">
      <c r="D17" t="s">
        <v>537</v>
      </c>
      <c r="G17" s="16">
        <v>2050</v>
      </c>
      <c r="I17" s="16">
        <f>$S$39</f>
        <v>1879.4326241134754</v>
      </c>
      <c r="J17" s="26"/>
      <c r="M17" s="26"/>
      <c r="Q17" s="21"/>
      <c r="R17" s="32"/>
      <c r="S17" s="32"/>
      <c r="X17" s="32"/>
      <c r="Y17" s="32"/>
      <c r="Z17" s="32"/>
    </row>
    <row r="18" spans="3:26" ht="13.8" thickTop="1" x14ac:dyDescent="0.25">
      <c r="C18" s="76" t="s">
        <v>268</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Q18" s="21"/>
      <c r="R18" s="32"/>
      <c r="S18" s="32"/>
      <c r="T18" s="32"/>
      <c r="U18" s="32"/>
      <c r="V18" s="32"/>
      <c r="W18" s="32"/>
      <c r="X18" s="28"/>
      <c r="Y18" s="32"/>
      <c r="Z18" s="32"/>
    </row>
    <row r="19" spans="3:26" x14ac:dyDescent="0.25">
      <c r="C19" s="32"/>
      <c r="D19" t="s">
        <v>537</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Q20" s="21"/>
      <c r="R20" s="32"/>
      <c r="S20" s="32"/>
      <c r="T20" s="32"/>
      <c r="U20" s="32"/>
      <c r="V20" s="32"/>
      <c r="W20" s="32"/>
      <c r="X20" s="28"/>
      <c r="Y20" s="32"/>
      <c r="Z20" s="32"/>
    </row>
    <row r="21" spans="3:26" x14ac:dyDescent="0.25">
      <c r="D21" t="s">
        <v>537</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Q22" s="21"/>
      <c r="R22" s="32"/>
      <c r="S22" s="32"/>
      <c r="T22" s="32"/>
      <c r="U22" s="32"/>
      <c r="V22" s="32"/>
      <c r="W22" s="32"/>
      <c r="X22" s="32"/>
      <c r="Y22" s="32"/>
      <c r="Z22" s="32"/>
    </row>
    <row r="23" spans="3:26" x14ac:dyDescent="0.25">
      <c r="D23" t="s">
        <v>537</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Q24" s="21"/>
      <c r="R24" s="32"/>
      <c r="S24" s="32"/>
      <c r="T24" s="32"/>
      <c r="U24" s="32"/>
      <c r="V24" s="32"/>
      <c r="W24" s="32"/>
      <c r="X24" s="32"/>
      <c r="Y24" s="32"/>
      <c r="Z24" s="32"/>
    </row>
    <row r="25" spans="3:26" x14ac:dyDescent="0.25">
      <c r="D25" t="s">
        <v>537</v>
      </c>
      <c r="G25" s="16">
        <v>2050</v>
      </c>
      <c r="I25" s="16">
        <f>$S$39</f>
        <v>1879.4326241134754</v>
      </c>
      <c r="J25" s="26"/>
      <c r="M25" s="26"/>
      <c r="Q25" s="21"/>
    </row>
    <row r="27" spans="3:26" x14ac:dyDescent="0.25">
      <c r="J27" s="26"/>
      <c r="M27" s="26"/>
      <c r="S27" t="s">
        <v>562</v>
      </c>
    </row>
    <row r="28" spans="3:26" x14ac:dyDescent="0.25">
      <c r="J28" s="26"/>
      <c r="M28" s="26"/>
    </row>
    <row r="29" spans="3:26" ht="13.8" thickBot="1" x14ac:dyDescent="0.3">
      <c r="G29" s="38" t="s">
        <v>373</v>
      </c>
      <c r="J29" s="26"/>
      <c r="L29" s="26"/>
      <c r="M29" s="26"/>
      <c r="O29" s="18"/>
      <c r="P29" s="18"/>
      <c r="S29">
        <f>180000+13000+10000+115000</f>
        <v>318000</v>
      </c>
      <c r="T29" t="s">
        <v>528</v>
      </c>
    </row>
    <row r="30" spans="3:26" ht="31.8" thickTop="1" x14ac:dyDescent="0.25">
      <c r="G30" s="40" t="s">
        <v>374</v>
      </c>
      <c r="L30" s="75"/>
      <c r="S30">
        <v>10</v>
      </c>
      <c r="T30" t="s">
        <v>62</v>
      </c>
    </row>
    <row r="31" spans="3:26" ht="13.8" thickBot="1" x14ac:dyDescent="0.3">
      <c r="G31" s="41" t="s">
        <v>120</v>
      </c>
    </row>
    <row r="32" spans="3:26" x14ac:dyDescent="0.25">
      <c r="G32" s="16">
        <v>2.5</v>
      </c>
      <c r="S32">
        <v>4700</v>
      </c>
      <c r="T32" t="s">
        <v>563</v>
      </c>
    </row>
    <row r="34" spans="7:24" x14ac:dyDescent="0.25">
      <c r="G34" s="16">
        <v>2.5</v>
      </c>
      <c r="S34">
        <f>S32*S30</f>
        <v>47000</v>
      </c>
      <c r="T34" t="s">
        <v>564</v>
      </c>
    </row>
    <row r="35" spans="7:24" x14ac:dyDescent="0.25">
      <c r="U35" s="15"/>
      <c r="X35" s="1"/>
    </row>
    <row r="36" spans="7:24" x14ac:dyDescent="0.25">
      <c r="G36" s="16">
        <v>2.5</v>
      </c>
      <c r="P36" s="16">
        <v>1</v>
      </c>
      <c r="Q36" s="284" t="s">
        <v>564</v>
      </c>
      <c r="S36">
        <f>S34*P37</f>
        <v>169.2</v>
      </c>
      <c r="T36" t="s">
        <v>421</v>
      </c>
      <c r="U36" s="15"/>
    </row>
    <row r="37" spans="7:24" x14ac:dyDescent="0.25">
      <c r="P37" s="16">
        <v>3.5999999999999999E-3</v>
      </c>
      <c r="Q37" s="284" t="s">
        <v>421</v>
      </c>
      <c r="U37" s="15"/>
    </row>
    <row r="38" spans="7:24" x14ac:dyDescent="0.25">
      <c r="G38" s="16">
        <v>2</v>
      </c>
      <c r="S38" t="s">
        <v>565</v>
      </c>
      <c r="U38" s="15"/>
    </row>
    <row r="39" spans="7:24" ht="13.8" thickBot="1" x14ac:dyDescent="0.3">
      <c r="S39">
        <f>S29/S36</f>
        <v>1879.4326241134754</v>
      </c>
      <c r="T39" t="s">
        <v>566</v>
      </c>
      <c r="U39" s="15"/>
      <c r="X39" s="1"/>
    </row>
    <row r="40" spans="7:24" ht="13.8" thickTop="1" x14ac:dyDescent="0.25">
      <c r="G40" s="75">
        <v>2.5</v>
      </c>
      <c r="X40" s="1"/>
    </row>
    <row r="42" spans="7:24" x14ac:dyDescent="0.25">
      <c r="G42" s="16">
        <v>2.5</v>
      </c>
    </row>
    <row r="44" spans="7:24" x14ac:dyDescent="0.25">
      <c r="G44" s="16">
        <v>2.5</v>
      </c>
    </row>
    <row r="46" spans="7:24" x14ac:dyDescent="0.25">
      <c r="G46"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M17" zoomScale="55" workbookViewId="0">
      <selection activeCell="A22" sqref="A22:XFD22"/>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28" t="s">
        <v>44</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553</v>
      </c>
      <c r="AA12" s="31" t="s">
        <v>168</v>
      </c>
      <c r="AB12" s="31" t="s">
        <v>167</v>
      </c>
      <c r="AC12" s="31" t="s">
        <v>120</v>
      </c>
      <c r="AD12" s="28"/>
      <c r="AE12" s="44"/>
      <c r="AI12" s="61"/>
    </row>
    <row r="13" spans="13:38" x14ac:dyDescent="0.25">
      <c r="M13" s="32" t="s">
        <v>541</v>
      </c>
      <c r="N13" s="32" t="s">
        <v>540</v>
      </c>
      <c r="O13" s="44" t="s">
        <v>67</v>
      </c>
      <c r="P13" t="s">
        <v>537</v>
      </c>
      <c r="S13">
        <v>2030</v>
      </c>
      <c r="U13">
        <f>AL51</f>
        <v>1.4285714285714286</v>
      </c>
      <c r="V13">
        <v>1</v>
      </c>
      <c r="X13">
        <v>30</v>
      </c>
      <c r="Y13">
        <v>1</v>
      </c>
      <c r="Z13">
        <f>AK37</f>
        <v>2.9545330196421734E-3</v>
      </c>
      <c r="AD13" s="28"/>
      <c r="AI13" s="61"/>
    </row>
    <row r="14" spans="13:38" x14ac:dyDescent="0.25">
      <c r="O14" t="s">
        <v>530</v>
      </c>
      <c r="U14">
        <f t="shared" ref="U14:U16" si="0">AL52</f>
        <v>0.23469387755102042</v>
      </c>
      <c r="AD14" s="28"/>
      <c r="AI14" s="61"/>
    </row>
    <row r="15" spans="13:38" x14ac:dyDescent="0.25">
      <c r="O15" t="s">
        <v>531</v>
      </c>
      <c r="U15">
        <f t="shared" si="0"/>
        <v>4.7346938775510203</v>
      </c>
      <c r="AD15" s="28"/>
      <c r="AI15" s="61"/>
    </row>
    <row r="16" spans="13:38" x14ac:dyDescent="0.25">
      <c r="O16" t="s">
        <v>532</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178</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541</v>
      </c>
      <c r="AG21" s="32" t="s">
        <v>540</v>
      </c>
      <c r="AH21" s="32" t="s">
        <v>528</v>
      </c>
      <c r="AI21" s="32" t="s">
        <v>528</v>
      </c>
      <c r="AJ21" s="32" t="s">
        <v>164</v>
      </c>
      <c r="AK21" s="32" t="s">
        <v>537</v>
      </c>
      <c r="AL21" s="32" t="s">
        <v>177</v>
      </c>
    </row>
    <row r="31" spans="24:38" x14ac:dyDescent="0.25">
      <c r="AJ31" s="279" t="s">
        <v>548</v>
      </c>
    </row>
    <row r="33" spans="36:40" x14ac:dyDescent="0.25">
      <c r="AJ33">
        <v>10800</v>
      </c>
      <c r="AK33" s="62" t="s">
        <v>549</v>
      </c>
      <c r="AM33">
        <v>7.46</v>
      </c>
      <c r="AN33" s="62" t="s">
        <v>524</v>
      </c>
    </row>
    <row r="35" spans="36:40" x14ac:dyDescent="0.25">
      <c r="AJ35">
        <f>AJ33/AM33</f>
        <v>1447.721179624665</v>
      </c>
      <c r="AK35" s="62" t="s">
        <v>550</v>
      </c>
    </row>
    <row r="37" spans="36:40" x14ac:dyDescent="0.25">
      <c r="AJ37" s="281" t="s">
        <v>551</v>
      </c>
      <c r="AK37" s="281">
        <f>AJ35/AH49</f>
        <v>2.9545330196421734E-3</v>
      </c>
      <c r="AL37" s="281" t="s">
        <v>552</v>
      </c>
    </row>
    <row r="47" spans="36:40" x14ac:dyDescent="0.25">
      <c r="AL47" s="62" t="s">
        <v>547</v>
      </c>
    </row>
    <row r="49" spans="34:38" ht="15.6" x14ac:dyDescent="0.3">
      <c r="AH49" s="280">
        <v>490000</v>
      </c>
      <c r="AI49" s="280" t="s">
        <v>542</v>
      </c>
    </row>
    <row r="50" spans="34:38" ht="15.6" x14ac:dyDescent="0.3">
      <c r="AH50" s="280"/>
      <c r="AI50" s="280"/>
    </row>
    <row r="51" spans="34:38" ht="15.6" x14ac:dyDescent="0.3">
      <c r="AH51" s="280">
        <v>700000</v>
      </c>
      <c r="AI51" s="280" t="s">
        <v>543</v>
      </c>
      <c r="AL51">
        <f>AH51/$AH$49</f>
        <v>1.4285714285714286</v>
      </c>
    </row>
    <row r="52" spans="34:38" ht="15.6" x14ac:dyDescent="0.3">
      <c r="AH52" s="280">
        <v>115000</v>
      </c>
      <c r="AI52" s="280" t="s">
        <v>544</v>
      </c>
      <c r="AL52">
        <f t="shared" ref="AL52:AL54" si="1">AH52/$AH$49</f>
        <v>0.23469387755102042</v>
      </c>
    </row>
    <row r="53" spans="34:38" ht="15.6" x14ac:dyDescent="0.3">
      <c r="AH53" s="280">
        <v>2320000</v>
      </c>
      <c r="AI53" s="280" t="s">
        <v>545</v>
      </c>
      <c r="AL53">
        <f t="shared" si="1"/>
        <v>4.7346938775510203</v>
      </c>
    </row>
    <row r="54" spans="34:38" ht="15.6" x14ac:dyDescent="0.3">
      <c r="AH54" s="280">
        <v>17260000</v>
      </c>
      <c r="AI54" s="280" t="s">
        <v>546</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C12" zoomScale="55" workbookViewId="0">
      <selection activeCell="R52" sqref="R52:S5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567</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591</v>
      </c>
      <c r="W14" s="32" t="s">
        <v>101</v>
      </c>
      <c r="X14" s="32" t="s">
        <v>102</v>
      </c>
      <c r="Y14" s="32" t="s">
        <v>45</v>
      </c>
      <c r="Z14" s="61" t="s">
        <v>62</v>
      </c>
      <c r="AA14" s="32" t="s">
        <v>164</v>
      </c>
      <c r="AB14" t="s">
        <v>122</v>
      </c>
      <c r="AC14" s="32" t="s">
        <v>177</v>
      </c>
    </row>
    <row r="15" spans="2:29" x14ac:dyDescent="0.25">
      <c r="B15" s="44"/>
      <c r="C15" s="44"/>
      <c r="D15" t="s">
        <v>537</v>
      </c>
      <c r="E15" s="44"/>
      <c r="F15" s="44"/>
      <c r="G15" s="44" t="s">
        <v>103</v>
      </c>
      <c r="H15" s="44">
        <v>2025</v>
      </c>
      <c r="I15" s="44"/>
      <c r="J15" s="79" t="s">
        <v>104</v>
      </c>
      <c r="K15" s="79">
        <f>$R$52</f>
        <v>1494.8901935203305</v>
      </c>
      <c r="L15" s="45">
        <f>'86 AEC 1000 MW'!C15/'86 AEC 1000 MW'!C13</f>
        <v>0.50055789038089704</v>
      </c>
      <c r="M15" s="44"/>
      <c r="N15" s="44" t="s">
        <v>104</v>
      </c>
      <c r="O15" s="46"/>
      <c r="P15" s="47"/>
      <c r="Q15" s="45"/>
      <c r="R15" s="45"/>
      <c r="S15" s="44"/>
      <c r="V15" s="32" t="s">
        <v>591</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591</v>
      </c>
      <c r="W16" s="44" t="s">
        <v>273</v>
      </c>
      <c r="X16" s="44" t="s">
        <v>274</v>
      </c>
      <c r="Y16" s="32" t="s">
        <v>45</v>
      </c>
      <c r="Z16" s="61" t="s">
        <v>62</v>
      </c>
      <c r="AA16" s="32" t="s">
        <v>164</v>
      </c>
      <c r="AB16" t="s">
        <v>122</v>
      </c>
      <c r="AC16" s="32" t="s">
        <v>177</v>
      </c>
    </row>
    <row r="17" spans="2:28" x14ac:dyDescent="0.25">
      <c r="D17" t="s">
        <v>537</v>
      </c>
      <c r="E17" s="44"/>
      <c r="F17" s="44"/>
      <c r="G17" s="44" t="s">
        <v>103</v>
      </c>
      <c r="H17">
        <v>2030</v>
      </c>
      <c r="J17" s="45"/>
      <c r="K17" s="79">
        <f t="shared" ref="K17" si="0">$R$52</f>
        <v>1494.8901935203305</v>
      </c>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D19" t="s">
        <v>537</v>
      </c>
      <c r="E19" s="44"/>
      <c r="F19" s="44"/>
      <c r="G19" s="44" t="s">
        <v>103</v>
      </c>
      <c r="H19">
        <v>2040</v>
      </c>
      <c r="J19" s="45"/>
      <c r="K19" s="79">
        <f t="shared" ref="K19" si="1">$R$52</f>
        <v>1494.8901935203305</v>
      </c>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D21" t="s">
        <v>537</v>
      </c>
      <c r="E21" s="44"/>
      <c r="F21" s="44"/>
      <c r="G21" s="44" t="s">
        <v>103</v>
      </c>
      <c r="H21">
        <v>2050</v>
      </c>
      <c r="I21" s="16"/>
      <c r="J21" s="45"/>
      <c r="K21" s="79">
        <f t="shared" ref="K21:K40" si="2">$R$52</f>
        <v>1494.8901935203305</v>
      </c>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D23" t="s">
        <v>537</v>
      </c>
      <c r="E23" s="16"/>
      <c r="F23" s="44"/>
      <c r="G23" s="16" t="s">
        <v>103</v>
      </c>
      <c r="H23" s="44">
        <v>2025</v>
      </c>
      <c r="I23" s="44"/>
      <c r="J23" s="26"/>
      <c r="K23" s="79">
        <f t="shared" si="2"/>
        <v>1494.8901935203305</v>
      </c>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V24" s="16"/>
      <c r="W24" s="16"/>
      <c r="X24" s="16"/>
      <c r="Y24" s="16"/>
      <c r="Z24" s="44"/>
      <c r="AA24" s="44"/>
      <c r="AB24" s="44"/>
    </row>
    <row r="25" spans="2:28" x14ac:dyDescent="0.25">
      <c r="B25" s="16"/>
      <c r="C25" s="16"/>
      <c r="D25" t="s">
        <v>537</v>
      </c>
      <c r="E25" s="16"/>
      <c r="F25" s="44"/>
      <c r="G25" s="16" t="s">
        <v>103</v>
      </c>
      <c r="H25">
        <v>2030</v>
      </c>
      <c r="J25" s="26"/>
      <c r="K25" s="79">
        <f t="shared" si="2"/>
        <v>1494.8901935203305</v>
      </c>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V26" s="16"/>
      <c r="W26" s="16"/>
      <c r="X26" s="16"/>
      <c r="Y26" s="16"/>
      <c r="Z26" s="44"/>
      <c r="AA26" s="44"/>
      <c r="AB26" s="44"/>
    </row>
    <row r="27" spans="2:28" x14ac:dyDescent="0.25">
      <c r="B27" s="16"/>
      <c r="C27" s="16"/>
      <c r="D27" t="s">
        <v>537</v>
      </c>
      <c r="E27" s="16"/>
      <c r="F27" s="44"/>
      <c r="G27" s="16" t="s">
        <v>103</v>
      </c>
      <c r="H27">
        <v>2040</v>
      </c>
      <c r="J27" s="26"/>
      <c r="K27" s="79">
        <f t="shared" si="2"/>
        <v>1494.8901935203305</v>
      </c>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V28" s="16"/>
      <c r="W28" s="16"/>
      <c r="X28" s="16"/>
      <c r="Y28" s="16"/>
    </row>
    <row r="29" spans="2:28" ht="13.8" thickBot="1" x14ac:dyDescent="0.3">
      <c r="B29" s="16"/>
      <c r="C29" s="16"/>
      <c r="D29" t="s">
        <v>537</v>
      </c>
      <c r="E29" s="16"/>
      <c r="F29" s="44"/>
      <c r="G29" s="16" t="s">
        <v>103</v>
      </c>
      <c r="H29">
        <v>2050</v>
      </c>
      <c r="I29" s="16"/>
      <c r="J29" s="26"/>
      <c r="K29" s="79">
        <f t="shared" si="2"/>
        <v>1494.8901935203305</v>
      </c>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D31" t="s">
        <v>537</v>
      </c>
      <c r="E31" s="16"/>
      <c r="F31" s="44"/>
      <c r="G31" s="44" t="s">
        <v>103</v>
      </c>
      <c r="H31" s="44">
        <v>2025</v>
      </c>
      <c r="I31" s="16"/>
      <c r="J31" s="16" t="s">
        <v>104</v>
      </c>
      <c r="K31" s="79">
        <f t="shared" si="2"/>
        <v>1494.8901935203305</v>
      </c>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595</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4">0.12*Q33</f>
        <v>107.5864504554032</v>
      </c>
      <c r="S33" s="16"/>
      <c r="V33" s="16"/>
      <c r="W33" s="16"/>
      <c r="X33" s="16"/>
      <c r="Y33" s="16"/>
    </row>
    <row r="34" spans="2:25" x14ac:dyDescent="0.25">
      <c r="B34" s="44"/>
      <c r="C34" s="44"/>
      <c r="D34" t="s">
        <v>537</v>
      </c>
      <c r="E34" s="16"/>
      <c r="F34" s="44"/>
      <c r="G34" s="44" t="s">
        <v>103</v>
      </c>
      <c r="H34">
        <v>2030</v>
      </c>
      <c r="I34" s="16"/>
      <c r="J34" s="16"/>
      <c r="K34" s="79">
        <f t="shared" si="2"/>
        <v>1494.8901935203305</v>
      </c>
      <c r="L34" s="16">
        <f>'86 SOEC 100MW'!D17/'86 SOEC 100MW'!D15</f>
        <v>0.20650924998006751</v>
      </c>
      <c r="M34" s="16"/>
      <c r="N34" s="16" t="s">
        <v>104</v>
      </c>
      <c r="O34" s="16"/>
      <c r="Q34" s="26"/>
      <c r="R34" s="26"/>
      <c r="S34" s="16"/>
      <c r="V34" s="16"/>
      <c r="W34" s="16"/>
      <c r="X34" s="16"/>
      <c r="Y34" s="16"/>
    </row>
    <row r="35" spans="2:25" x14ac:dyDescent="0.25">
      <c r="B35" s="44"/>
      <c r="C35" s="44"/>
      <c r="D35" s="44" t="s">
        <v>595</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4"/>
        <v>90.007356414565763</v>
      </c>
      <c r="S36" s="16"/>
      <c r="V36" s="16"/>
      <c r="W36" s="16"/>
      <c r="X36" s="16"/>
      <c r="Y36" s="16"/>
    </row>
    <row r="37" spans="2:25" x14ac:dyDescent="0.25">
      <c r="B37" s="44"/>
      <c r="C37" s="44"/>
      <c r="D37" t="s">
        <v>537</v>
      </c>
      <c r="E37" s="16"/>
      <c r="F37" s="44"/>
      <c r="G37" s="44" t="s">
        <v>103</v>
      </c>
      <c r="H37">
        <v>2040</v>
      </c>
      <c r="I37" s="16"/>
      <c r="J37" s="16"/>
      <c r="K37" s="79">
        <f t="shared" si="2"/>
        <v>1494.8901935203305</v>
      </c>
      <c r="L37" s="16">
        <f>'86 SOEC 100MW'!E17/'86 SOEC 100MW'!E15</f>
        <v>0.1865992907909847</v>
      </c>
      <c r="M37" s="16"/>
      <c r="N37" s="16" t="s">
        <v>104</v>
      </c>
      <c r="O37" s="16"/>
      <c r="Q37" s="26"/>
      <c r="R37" s="26"/>
      <c r="S37" s="16"/>
      <c r="V37" s="16"/>
      <c r="W37" s="16"/>
      <c r="X37" s="16"/>
      <c r="Y37" s="16"/>
    </row>
    <row r="38" spans="2:25" x14ac:dyDescent="0.25">
      <c r="B38" s="44"/>
      <c r="C38" s="44"/>
      <c r="D38" s="44" t="s">
        <v>595</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4"/>
        <v>67.398104631074006</v>
      </c>
      <c r="S39" s="16"/>
      <c r="V39" s="16"/>
      <c r="W39" s="16"/>
      <c r="X39" s="16"/>
      <c r="Y39" s="16"/>
    </row>
    <row r="40" spans="2:25" x14ac:dyDescent="0.25">
      <c r="B40" s="44"/>
      <c r="C40" s="44"/>
      <c r="D40" t="s">
        <v>537</v>
      </c>
      <c r="E40" s="44"/>
      <c r="F40" s="44"/>
      <c r="G40" s="44" t="s">
        <v>103</v>
      </c>
      <c r="H40">
        <v>2050</v>
      </c>
      <c r="I40" s="16"/>
      <c r="J40" s="16"/>
      <c r="K40" s="79">
        <f t="shared" si="2"/>
        <v>1494.8901935203305</v>
      </c>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595</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v>33000</v>
      </c>
      <c r="S50" t="s">
        <v>568</v>
      </c>
    </row>
    <row r="51" spans="10:21" x14ac:dyDescent="0.25">
      <c r="P51" t="s">
        <v>569</v>
      </c>
      <c r="T51" s="16">
        <v>1</v>
      </c>
      <c r="U51" s="284" t="s">
        <v>564</v>
      </c>
    </row>
    <row r="52" spans="10:21" x14ac:dyDescent="0.25">
      <c r="J52">
        <v>3</v>
      </c>
      <c r="P52">
        <v>1</v>
      </c>
      <c r="Q52" t="s">
        <v>570</v>
      </c>
      <c r="R52">
        <f>R50/P54</f>
        <v>1494.8901935203305</v>
      </c>
      <c r="S52" t="s">
        <v>572</v>
      </c>
      <c r="T52" s="16">
        <v>3.5999999999999999E-3</v>
      </c>
      <c r="U52" s="284" t="s">
        <v>421</v>
      </c>
    </row>
    <row r="53" spans="10:21" x14ac:dyDescent="0.25">
      <c r="P53">
        <f>P52*0.7*8760</f>
        <v>6132</v>
      </c>
      <c r="Q53" t="s">
        <v>571</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W15"/>
  <sheetViews>
    <sheetView tabSelected="1" topLeftCell="A10" zoomScale="66" workbookViewId="0">
      <selection activeCell="B14" sqref="B14"/>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8.109375" bestFit="1" customWidth="1"/>
    <col min="8" max="8" width="14.44140625" bestFit="1" customWidth="1"/>
    <col min="9" max="9" width="14.44140625" customWidth="1"/>
    <col min="10" max="10" width="14.88671875" bestFit="1" customWidth="1"/>
    <col min="11" max="11" width="15.5546875" bestFit="1" customWidth="1"/>
    <col min="12" max="12" width="15.109375" bestFit="1" customWidth="1"/>
    <col min="13" max="13" width="13.88671875" bestFit="1" customWidth="1"/>
    <col min="14" max="14" width="14.109375" bestFit="1" customWidth="1"/>
    <col min="15" max="15" width="3" style="16" customWidth="1"/>
    <col min="16" max="16" width="16.88671875" bestFit="1" customWidth="1"/>
    <col min="17" max="17" width="14.33203125" bestFit="1" customWidth="1"/>
    <col min="18" max="18" width="78.88671875" bestFit="1" customWidth="1"/>
    <col min="20" max="20" width="16.109375" customWidth="1"/>
    <col min="21" max="21" width="15.5546875" customWidth="1"/>
  </cols>
  <sheetData>
    <row r="1" spans="2:23" x14ac:dyDescent="0.25">
      <c r="P1" s="27" t="s">
        <v>14</v>
      </c>
      <c r="Q1" s="28"/>
      <c r="R1" s="28"/>
      <c r="S1" s="28"/>
      <c r="T1" s="28"/>
      <c r="U1" s="28"/>
      <c r="V1" s="28"/>
      <c r="W1" s="28"/>
    </row>
    <row r="2" spans="2:23" x14ac:dyDescent="0.25">
      <c r="P2" s="29" t="s">
        <v>7</v>
      </c>
      <c r="Q2" s="29" t="s">
        <v>0</v>
      </c>
      <c r="R2" s="29" t="s">
        <v>3</v>
      </c>
      <c r="S2" s="29" t="s">
        <v>4</v>
      </c>
      <c r="T2" s="29" t="s">
        <v>8</v>
      </c>
      <c r="U2" s="29" t="s">
        <v>9</v>
      </c>
      <c r="V2" s="29" t="s">
        <v>10</v>
      </c>
      <c r="W2" s="29" t="s">
        <v>12</v>
      </c>
    </row>
    <row r="3" spans="2:23" ht="21.6" thickBot="1" x14ac:dyDescent="0.3">
      <c r="P3" s="31" t="s">
        <v>34</v>
      </c>
      <c r="Q3" s="31" t="s">
        <v>26</v>
      </c>
      <c r="R3" s="31" t="s">
        <v>27</v>
      </c>
      <c r="S3" s="31" t="s">
        <v>4</v>
      </c>
      <c r="T3" s="31" t="s">
        <v>37</v>
      </c>
      <c r="U3" s="31" t="s">
        <v>38</v>
      </c>
      <c r="V3" s="31" t="s">
        <v>28</v>
      </c>
      <c r="W3" s="31" t="s">
        <v>29</v>
      </c>
    </row>
    <row r="4" spans="2:23" x14ac:dyDescent="0.25">
      <c r="P4" s="28" t="s">
        <v>44</v>
      </c>
      <c r="Q4" s="62" t="s">
        <v>859</v>
      </c>
      <c r="R4" s="62" t="s">
        <v>860</v>
      </c>
      <c r="S4" t="s">
        <v>45</v>
      </c>
      <c r="T4" s="28"/>
      <c r="U4" s="61" t="s">
        <v>164</v>
      </c>
      <c r="V4" s="28"/>
      <c r="W4" s="28"/>
    </row>
    <row r="10" spans="2:23" x14ac:dyDescent="0.25">
      <c r="B10" s="48" t="s">
        <v>13</v>
      </c>
      <c r="P10" s="27" t="s">
        <v>15</v>
      </c>
      <c r="Q10" s="28"/>
      <c r="R10" s="28"/>
      <c r="S10" s="28"/>
      <c r="T10" s="28"/>
      <c r="U10" s="28"/>
      <c r="V10" s="28"/>
      <c r="W10" s="28"/>
    </row>
    <row r="11" spans="2:23" x14ac:dyDescent="0.25">
      <c r="B11" s="29" t="s">
        <v>1</v>
      </c>
      <c r="C11" s="29" t="s">
        <v>2</v>
      </c>
      <c r="D11" s="29" t="s">
        <v>157</v>
      </c>
      <c r="E11" s="29" t="s">
        <v>5</v>
      </c>
      <c r="F11" s="29" t="s">
        <v>6</v>
      </c>
      <c r="G11" s="29" t="s">
        <v>50</v>
      </c>
      <c r="H11" s="29" t="s">
        <v>57</v>
      </c>
      <c r="I11" s="29" t="s">
        <v>106</v>
      </c>
      <c r="J11" s="29" t="s">
        <v>109</v>
      </c>
      <c r="K11" s="29" t="s">
        <v>70</v>
      </c>
      <c r="L11" s="29" t="s">
        <v>48</v>
      </c>
      <c r="M11" s="29" t="s">
        <v>49</v>
      </c>
      <c r="N11" s="29" t="s">
        <v>64</v>
      </c>
      <c r="P11" s="29" t="s">
        <v>11</v>
      </c>
      <c r="Q11" s="29" t="s">
        <v>1</v>
      </c>
      <c r="R11" s="29" t="s">
        <v>2</v>
      </c>
      <c r="S11" s="29" t="s">
        <v>16</v>
      </c>
      <c r="T11" s="29" t="s">
        <v>17</v>
      </c>
      <c r="U11" s="29" t="s">
        <v>18</v>
      </c>
      <c r="V11" s="29" t="s">
        <v>19</v>
      </c>
      <c r="W11" s="29" t="s">
        <v>20</v>
      </c>
    </row>
    <row r="12" spans="2:23" ht="31.8" thickBot="1" x14ac:dyDescent="0.3">
      <c r="B12" s="31" t="s">
        <v>110</v>
      </c>
      <c r="C12" s="31" t="s">
        <v>22</v>
      </c>
      <c r="D12" s="31" t="s">
        <v>158</v>
      </c>
      <c r="E12" s="31" t="s">
        <v>32</v>
      </c>
      <c r="F12" s="31" t="s">
        <v>33</v>
      </c>
      <c r="G12" s="31" t="s">
        <v>52</v>
      </c>
      <c r="H12" s="31" t="s">
        <v>114</v>
      </c>
      <c r="I12" s="31" t="s">
        <v>112</v>
      </c>
      <c r="J12" s="31" t="s">
        <v>115</v>
      </c>
      <c r="K12" s="31" t="s">
        <v>66</v>
      </c>
      <c r="L12" s="31" t="s">
        <v>116</v>
      </c>
      <c r="M12" s="31" t="s">
        <v>55</v>
      </c>
      <c r="N12" s="31" t="s">
        <v>65</v>
      </c>
      <c r="P12" s="31" t="s">
        <v>35</v>
      </c>
      <c r="Q12" s="31" t="s">
        <v>21</v>
      </c>
      <c r="R12" s="31" t="s">
        <v>22</v>
      </c>
      <c r="S12" s="31" t="s">
        <v>23</v>
      </c>
      <c r="T12" s="31" t="s">
        <v>24</v>
      </c>
      <c r="U12" s="31" t="s">
        <v>40</v>
      </c>
      <c r="V12" s="31" t="s">
        <v>39</v>
      </c>
      <c r="W12" s="31" t="s">
        <v>25</v>
      </c>
    </row>
    <row r="13" spans="2:23" ht="21.6" thickBot="1" x14ac:dyDescent="0.3">
      <c r="B13" s="31" t="s">
        <v>117</v>
      </c>
      <c r="C13" s="31"/>
      <c r="D13" s="31"/>
      <c r="E13" s="31"/>
      <c r="F13" s="31"/>
      <c r="G13" s="31" t="s">
        <v>118</v>
      </c>
      <c r="H13" s="31"/>
      <c r="I13" s="31" t="s">
        <v>161</v>
      </c>
      <c r="J13" s="31" t="s">
        <v>120</v>
      </c>
      <c r="K13" s="31"/>
      <c r="L13" s="31" t="s">
        <v>883</v>
      </c>
      <c r="M13" s="31" t="s">
        <v>884</v>
      </c>
      <c r="N13" s="31" t="s">
        <v>163</v>
      </c>
      <c r="P13" s="31" t="s">
        <v>47</v>
      </c>
      <c r="Q13" s="31"/>
      <c r="R13" s="31"/>
      <c r="S13" s="31"/>
      <c r="T13" s="31"/>
      <c r="U13" s="31"/>
      <c r="V13" s="31"/>
      <c r="W13" s="31"/>
    </row>
    <row r="14" spans="2:23" x14ac:dyDescent="0.25">
      <c r="B14" s="44" t="s">
        <v>121</v>
      </c>
      <c r="C14" s="44" t="s">
        <v>858</v>
      </c>
      <c r="D14" s="44"/>
      <c r="E14" s="44" t="s">
        <v>122</v>
      </c>
      <c r="F14" s="62" t="s">
        <v>859</v>
      </c>
      <c r="G14" s="44">
        <f>1-0.021</f>
        <v>0.97899999999999998</v>
      </c>
      <c r="H14" s="49">
        <v>0.75</v>
      </c>
      <c r="I14" s="49"/>
      <c r="J14" s="44">
        <v>25</v>
      </c>
      <c r="K14" s="16">
        <v>31.536000000000001</v>
      </c>
      <c r="L14" s="44">
        <f>48</f>
        <v>48</v>
      </c>
      <c r="M14" s="44">
        <f>0.04*L14</f>
        <v>1.92</v>
      </c>
      <c r="N14" s="44"/>
      <c r="P14" s="32" t="s">
        <v>60</v>
      </c>
      <c r="Q14" s="44" t="s">
        <v>121</v>
      </c>
      <c r="R14" s="44" t="s">
        <v>858</v>
      </c>
      <c r="S14" s="44" t="s">
        <v>45</v>
      </c>
      <c r="T14" s="44" t="s">
        <v>62</v>
      </c>
      <c r="U14" s="44" t="s">
        <v>164</v>
      </c>
      <c r="V14" s="44"/>
      <c r="W14" s="44" t="s">
        <v>177</v>
      </c>
    </row>
    <row r="15" spans="2:23" x14ac:dyDescent="0.25">
      <c r="D15" s="62" t="s">
        <v>41</v>
      </c>
      <c r="I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3"/>
  <sheetViews>
    <sheetView topLeftCell="A11" zoomScale="53" zoomScaleNormal="80" workbookViewId="0">
      <selection activeCell="O14" sqref="O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591</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t="s">
        <v>537</v>
      </c>
      <c r="E16" s="44"/>
      <c r="F16" s="44"/>
      <c r="G16" s="44"/>
      <c r="H16" s="44">
        <v>2020</v>
      </c>
      <c r="I16" s="44"/>
      <c r="J16" s="47"/>
      <c r="K16" s="47">
        <f>$S$36</f>
        <v>1691.1889058007778</v>
      </c>
      <c r="L16" s="47"/>
      <c r="M16" s="45"/>
      <c r="N16" s="46"/>
      <c r="O16" s="16"/>
      <c r="P16" s="45"/>
      <c r="Q16" s="26"/>
      <c r="R16" s="26"/>
    </row>
    <row r="17" spans="2:27" x14ac:dyDescent="0.25">
      <c r="D17" s="44"/>
      <c r="E17" s="44" t="s">
        <v>122</v>
      </c>
      <c r="F17" s="44" t="s">
        <v>153</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row>
    <row r="18" spans="2:27" x14ac:dyDescent="0.25">
      <c r="D18" s="44" t="s">
        <v>41</v>
      </c>
      <c r="E18" s="44"/>
      <c r="F18" s="44"/>
      <c r="G18" s="44" t="s">
        <v>103</v>
      </c>
      <c r="H18">
        <v>2030</v>
      </c>
      <c r="J18" s="130"/>
      <c r="K18" s="130">
        <f>K15</f>
        <v>7.0194410692588111E-2</v>
      </c>
      <c r="L18" s="130">
        <f>L15</f>
        <v>0.17699999999999999</v>
      </c>
      <c r="M18" s="45"/>
      <c r="N18" s="46"/>
      <c r="O18" s="16"/>
      <c r="P18" s="45"/>
      <c r="Q18" s="26"/>
      <c r="R18" s="26"/>
      <c r="V18" s="55"/>
      <c r="W18" s="55"/>
    </row>
    <row r="19" spans="2:27" x14ac:dyDescent="0.25">
      <c r="D19" t="s">
        <v>537</v>
      </c>
      <c r="E19" s="44"/>
      <c r="F19" s="44"/>
      <c r="G19" s="44"/>
      <c r="H19">
        <v>2030</v>
      </c>
      <c r="J19" s="130"/>
      <c r="K19" s="47">
        <f>$S$36</f>
        <v>1691.1889058007778</v>
      </c>
      <c r="L19" s="130"/>
      <c r="M19" s="45"/>
      <c r="N19" s="46"/>
      <c r="O19" s="16"/>
      <c r="P19" s="45"/>
      <c r="Q19" s="26"/>
      <c r="R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V20" s="55"/>
      <c r="W20" s="55"/>
    </row>
    <row r="21" spans="2:27" x14ac:dyDescent="0.25">
      <c r="D21" s="44" t="s">
        <v>41</v>
      </c>
      <c r="E21" s="44"/>
      <c r="F21" s="44"/>
      <c r="G21" s="44" t="s">
        <v>103</v>
      </c>
      <c r="H21">
        <v>2040</v>
      </c>
      <c r="J21" s="130"/>
      <c r="K21" s="130">
        <f>K18</f>
        <v>7.0194410692588111E-2</v>
      </c>
      <c r="L21" s="130">
        <f>L18</f>
        <v>0.17699999999999999</v>
      </c>
      <c r="M21" s="45"/>
      <c r="N21" s="46"/>
      <c r="O21" s="16"/>
      <c r="P21" s="45"/>
      <c r="Q21" s="26"/>
      <c r="R21" s="26"/>
      <c r="U21" s="44"/>
      <c r="V21" s="55"/>
      <c r="W21" s="55"/>
    </row>
    <row r="22" spans="2:27" x14ac:dyDescent="0.25">
      <c r="D22" t="s">
        <v>537</v>
      </c>
      <c r="E22" s="44"/>
      <c r="F22" s="44"/>
      <c r="G22" s="44"/>
      <c r="H22">
        <v>2040</v>
      </c>
      <c r="J22" s="130"/>
      <c r="K22" s="47">
        <f>$S$36</f>
        <v>1691.1889058007778</v>
      </c>
      <c r="L22" s="130"/>
      <c r="M22" s="45"/>
      <c r="N22" s="46"/>
      <c r="O22" s="16"/>
      <c r="P22" s="45"/>
      <c r="Q22" s="26"/>
      <c r="R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U23" s="44"/>
      <c r="V23" s="55"/>
      <c r="W23" s="55"/>
    </row>
    <row r="24" spans="2:27" ht="13.8" thickBot="1" x14ac:dyDescent="0.3">
      <c r="D24" s="44" t="s">
        <v>41</v>
      </c>
      <c r="E24" s="44"/>
      <c r="F24" s="44"/>
      <c r="G24" s="44" t="s">
        <v>103</v>
      </c>
      <c r="H24">
        <v>2050</v>
      </c>
      <c r="J24" s="130"/>
      <c r="K24" s="130">
        <f>K21</f>
        <v>7.0194410692588111E-2</v>
      </c>
      <c r="L24" s="130">
        <f>L21</f>
        <v>0.17699999999999999</v>
      </c>
      <c r="M24" s="45"/>
      <c r="N24" s="47"/>
      <c r="U24" s="44"/>
      <c r="V24" s="55"/>
      <c r="W24" s="55"/>
    </row>
    <row r="25" spans="2:27" x14ac:dyDescent="0.25">
      <c r="D25" t="s">
        <v>537</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29" t="s">
        <v>373</v>
      </c>
      <c r="K31" s="44"/>
      <c r="L31" s="44"/>
      <c r="M31" s="44"/>
      <c r="N31" s="44"/>
      <c r="V31" s="16"/>
      <c r="X31" s="44"/>
      <c r="Y31" s="44"/>
      <c r="Z31" s="44"/>
      <c r="AA31" s="44"/>
    </row>
    <row r="32" spans="2:27" ht="21.6" thickBot="1" x14ac:dyDescent="0.3">
      <c r="B32" s="44"/>
      <c r="C32" s="44"/>
      <c r="D32" s="44"/>
      <c r="E32" s="44"/>
      <c r="F32" s="44"/>
      <c r="G32" s="44"/>
      <c r="H32" s="44"/>
      <c r="I32" s="44"/>
      <c r="J32" s="31" t="s">
        <v>374</v>
      </c>
      <c r="K32" s="44"/>
      <c r="L32" s="44"/>
      <c r="M32" s="44"/>
      <c r="N32" s="44"/>
      <c r="V32" s="16"/>
      <c r="X32" s="44"/>
      <c r="Y32" s="44"/>
      <c r="Z32" s="44"/>
      <c r="AA32" s="44"/>
    </row>
    <row r="33" spans="2:27" x14ac:dyDescent="0.25">
      <c r="B33" s="44"/>
      <c r="C33" s="44"/>
      <c r="D33" s="44"/>
      <c r="E33" s="44"/>
      <c r="F33" s="44"/>
      <c r="G33" s="44"/>
      <c r="H33" s="44"/>
      <c r="I33" s="44"/>
      <c r="J33" s="131" t="s">
        <v>120</v>
      </c>
      <c r="K33" s="44"/>
      <c r="L33" s="44"/>
      <c r="M33" s="44"/>
      <c r="N33" s="44"/>
      <c r="V33" s="16"/>
      <c r="X33" s="44"/>
      <c r="Y33" s="44"/>
      <c r="Z33" s="44"/>
      <c r="AA33" s="44"/>
    </row>
    <row r="34" spans="2:27" x14ac:dyDescent="0.25">
      <c r="J34" s="26">
        <v>2</v>
      </c>
      <c r="S34">
        <v>40000</v>
      </c>
      <c r="T34" t="s">
        <v>568</v>
      </c>
      <c r="V34" s="16"/>
    </row>
    <row r="35" spans="2:27" x14ac:dyDescent="0.25">
      <c r="J35" s="26"/>
      <c r="Q35" t="s">
        <v>573</v>
      </c>
      <c r="U35" s="16">
        <v>1</v>
      </c>
      <c r="V35" s="284" t="s">
        <v>564</v>
      </c>
    </row>
    <row r="36" spans="2:27" x14ac:dyDescent="0.25">
      <c r="J36" s="26"/>
      <c r="Q36">
        <v>1</v>
      </c>
      <c r="R36" t="s">
        <v>570</v>
      </c>
      <c r="S36">
        <f>S34/Q38</f>
        <v>1691.1889058007778</v>
      </c>
      <c r="T36" t="s">
        <v>574</v>
      </c>
      <c r="U36" s="16">
        <v>3.5999999999999999E-3</v>
      </c>
      <c r="V36" s="284" t="s">
        <v>421</v>
      </c>
    </row>
    <row r="37" spans="2:27" x14ac:dyDescent="0.25">
      <c r="J37" s="26">
        <v>2</v>
      </c>
      <c r="Q37">
        <f>Q36*0.75*8760</f>
        <v>6570</v>
      </c>
      <c r="R37" t="s">
        <v>571</v>
      </c>
      <c r="V37" s="16"/>
    </row>
    <row r="38" spans="2:27" x14ac:dyDescent="0.25">
      <c r="J38" s="26"/>
      <c r="Q38">
        <f>Q37*U36</f>
        <v>23.652000000000001</v>
      </c>
      <c r="R38" t="s">
        <v>421</v>
      </c>
      <c r="V38" s="16"/>
    </row>
    <row r="39" spans="2:27" x14ac:dyDescent="0.25">
      <c r="J39" s="26"/>
      <c r="V39" s="16"/>
    </row>
    <row r="40" spans="2:27" x14ac:dyDescent="0.25">
      <c r="J40" s="26">
        <v>2</v>
      </c>
      <c r="V40" s="16"/>
    </row>
    <row r="41" spans="2:27" x14ac:dyDescent="0.25">
      <c r="J41" s="26"/>
      <c r="V41" s="16"/>
    </row>
    <row r="42" spans="2:27" x14ac:dyDescent="0.25">
      <c r="J42" s="26"/>
    </row>
    <row r="43" spans="2:27" x14ac:dyDescent="0.25">
      <c r="J43"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2024-03-09T09:25:23Z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